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15" yWindow="900" windowWidth="9645" windowHeight="9075" tabRatio="929" activeTab="1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externalReferences>
    <externalReference r:id="rId11"/>
  </externalReference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Коефициенти!$A$1:$F$53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25725"/>
</workbook>
</file>

<file path=xl/calcChain.xml><?xml version="1.0" encoding="utf-8"?>
<calcChain xmlns="http://schemas.openxmlformats.org/spreadsheetml/2006/main">
  <c r="A20" i="36"/>
  <c r="I21" i="21" l="1"/>
  <c r="I15"/>
  <c r="I16"/>
  <c r="I22"/>
  <c r="I37"/>
  <c r="I46"/>
  <c r="I48"/>
  <c r="I52"/>
  <c r="I56"/>
  <c r="I57"/>
  <c r="I58"/>
  <c r="I59"/>
  <c r="I60"/>
  <c r="I66"/>
  <c r="I72"/>
  <c r="I78"/>
  <c r="F56" l="1"/>
  <c r="F52" l="1"/>
  <c r="C52" i="34" l="1"/>
  <c r="B51"/>
  <c r="C41" i="44"/>
  <c r="B40"/>
  <c r="C79" i="42"/>
  <c r="B78"/>
  <c r="B53" i="29"/>
  <c r="A52"/>
  <c r="C66" i="25"/>
  <c r="B67"/>
  <c r="A66"/>
  <c r="G81" i="36"/>
  <c r="B81"/>
  <c r="A80"/>
  <c r="F6" i="24" l="1"/>
  <c r="F39" i="29"/>
  <c r="F40" s="1"/>
  <c r="E39"/>
  <c r="E40" s="1"/>
  <c r="H52" i="34"/>
  <c r="B128" i="24"/>
  <c r="F129"/>
  <c r="E129"/>
  <c r="E57" i="25"/>
  <c r="D57"/>
  <c r="E32" i="44"/>
  <c r="F32"/>
  <c r="G32"/>
  <c r="H32"/>
  <c r="I32"/>
  <c r="J32"/>
  <c r="K32"/>
  <c r="L32"/>
  <c r="D32"/>
  <c r="D31"/>
  <c r="D34"/>
  <c r="D35"/>
  <c r="D15"/>
  <c r="D16"/>
  <c r="F46" i="42"/>
  <c r="G46"/>
  <c r="H46"/>
  <c r="E46"/>
  <c r="K34"/>
  <c r="J34"/>
  <c r="F35"/>
  <c r="G35"/>
  <c r="H35"/>
  <c r="E35"/>
  <c r="F34"/>
  <c r="G34"/>
  <c r="H34"/>
  <c r="E34"/>
  <c r="F47"/>
  <c r="G47"/>
  <c r="H47"/>
  <c r="E47"/>
  <c r="E23"/>
  <c r="F23"/>
  <c r="G23"/>
  <c r="H23"/>
  <c r="J23"/>
  <c r="K23"/>
  <c r="D45"/>
  <c r="D44"/>
  <c r="D43"/>
  <c r="D42"/>
  <c r="D41"/>
  <c r="D38"/>
  <c r="D37"/>
  <c r="D47"/>
  <c r="D33"/>
  <c r="D32"/>
  <c r="D31"/>
  <c r="D30"/>
  <c r="D29"/>
  <c r="D26"/>
  <c r="D25"/>
  <c r="D24"/>
  <c r="D22"/>
  <c r="D21"/>
  <c r="D20"/>
  <c r="D16"/>
  <c r="D17"/>
  <c r="D23" s="1"/>
  <c r="E68"/>
  <c r="F68"/>
  <c r="G68"/>
  <c r="H68"/>
  <c r="I68"/>
  <c r="J68"/>
  <c r="K68"/>
  <c r="D66"/>
  <c r="D65"/>
  <c r="D64"/>
  <c r="D63"/>
  <c r="D62"/>
  <c r="D67" s="1"/>
  <c r="H27"/>
  <c r="G27"/>
  <c r="F27"/>
  <c r="K27"/>
  <c r="H19"/>
  <c r="I25"/>
  <c r="I24"/>
  <c r="I22"/>
  <c r="I21"/>
  <c r="I20"/>
  <c r="I16"/>
  <c r="I17" s="1"/>
  <c r="G51" i="34"/>
  <c r="H79" i="42"/>
  <c r="G78"/>
  <c r="H41" i="44"/>
  <c r="F23" i="34"/>
  <c r="F24" s="1"/>
  <c r="G23"/>
  <c r="G22" s="1"/>
  <c r="H23"/>
  <c r="I23"/>
  <c r="I24"/>
  <c r="J23"/>
  <c r="J22"/>
  <c r="K23"/>
  <c r="L23"/>
  <c r="L22" s="1"/>
  <c r="M23"/>
  <c r="M24" s="1"/>
  <c r="N23"/>
  <c r="N22" s="1"/>
  <c r="O23"/>
  <c r="O22" s="1"/>
  <c r="P23"/>
  <c r="P22" s="1"/>
  <c r="E23"/>
  <c r="D26"/>
  <c r="D25"/>
  <c r="A2"/>
  <c r="B2" i="44"/>
  <c r="B2" i="42"/>
  <c r="D58"/>
  <c r="D59" s="1"/>
  <c r="D68" s="1"/>
  <c r="D54"/>
  <c r="H57"/>
  <c r="G57"/>
  <c r="F57"/>
  <c r="E57"/>
  <c r="D57" s="1"/>
  <c r="D23" i="44"/>
  <c r="A20"/>
  <c r="D25"/>
  <c r="D26" s="1"/>
  <c r="D22"/>
  <c r="A6"/>
  <c r="G40"/>
  <c r="D9"/>
  <c r="D10" s="1"/>
  <c r="D8"/>
  <c r="P19" i="34"/>
  <c r="O19"/>
  <c r="N19"/>
  <c r="M19"/>
  <c r="L19"/>
  <c r="K19"/>
  <c r="J19"/>
  <c r="I19"/>
  <c r="H19"/>
  <c r="G19"/>
  <c r="F19"/>
  <c r="E19"/>
  <c r="E37" i="25"/>
  <c r="E35"/>
  <c r="D37"/>
  <c r="D35"/>
  <c r="H72" i="36"/>
  <c r="B56" i="24"/>
  <c r="B55"/>
  <c r="B39"/>
  <c r="B38"/>
  <c r="F84" i="21"/>
  <c r="E18" i="25"/>
  <c r="D18"/>
  <c r="G66" i="21"/>
  <c r="D66"/>
  <c r="F11" i="24"/>
  <c r="E11"/>
  <c r="F81" i="21"/>
  <c r="G72"/>
  <c r="B74"/>
  <c r="F71"/>
  <c r="D72"/>
  <c r="F72" s="1"/>
  <c r="F73"/>
  <c r="F74"/>
  <c r="F70"/>
  <c r="F49" i="24"/>
  <c r="F48" s="1"/>
  <c r="E49"/>
  <c r="E48" s="1"/>
  <c r="F70"/>
  <c r="F71"/>
  <c r="F72"/>
  <c r="F73"/>
  <c r="F74"/>
  <c r="E71"/>
  <c r="E72"/>
  <c r="E73"/>
  <c r="E74"/>
  <c r="E70"/>
  <c r="E69" s="1"/>
  <c r="E6"/>
  <c r="E7" i="29" s="1"/>
  <c r="F7"/>
  <c r="K19" i="42"/>
  <c r="J19"/>
  <c r="I19" s="1"/>
  <c r="J27"/>
  <c r="F19"/>
  <c r="G19"/>
  <c r="E19"/>
  <c r="D19"/>
  <c r="E27"/>
  <c r="D7"/>
  <c r="D9" s="1"/>
  <c r="D6"/>
  <c r="K10"/>
  <c r="J35"/>
  <c r="K35"/>
  <c r="E10"/>
  <c r="F10"/>
  <c r="G10"/>
  <c r="H10"/>
  <c r="I10"/>
  <c r="J10"/>
  <c r="D20" i="34"/>
  <c r="D21"/>
  <c r="D32"/>
  <c r="D42"/>
  <c r="D45"/>
  <c r="B4" i="29"/>
  <c r="D52"/>
  <c r="E53"/>
  <c r="B3" i="25"/>
  <c r="D51"/>
  <c r="E51"/>
  <c r="D54"/>
  <c r="D50" s="1"/>
  <c r="E54"/>
  <c r="E50"/>
  <c r="D67"/>
  <c r="B84" i="24"/>
  <c r="B90"/>
  <c r="C138"/>
  <c r="D139"/>
  <c r="B5" i="35"/>
  <c r="G31"/>
  <c r="G32"/>
  <c r="G33"/>
  <c r="G38"/>
  <c r="G39"/>
  <c r="G40"/>
  <c r="G41"/>
  <c r="G42"/>
  <c r="G43"/>
  <c r="A52"/>
  <c r="E52"/>
  <c r="B54"/>
  <c r="F54"/>
  <c r="B2" i="36"/>
  <c r="D26"/>
  <c r="E26"/>
  <c r="E44" s="1"/>
  <c r="D29"/>
  <c r="E29"/>
  <c r="D30"/>
  <c r="E30"/>
  <c r="D31"/>
  <c r="E31"/>
  <c r="E32"/>
  <c r="E33"/>
  <c r="G43"/>
  <c r="G42" s="1"/>
  <c r="H43"/>
  <c r="H42" s="1"/>
  <c r="E49"/>
  <c r="B3" i="21"/>
  <c r="F14"/>
  <c r="F17"/>
  <c r="F37"/>
  <c r="F39"/>
  <c r="F46"/>
  <c r="F58"/>
  <c r="F59"/>
  <c r="F60"/>
  <c r="B68"/>
  <c r="F78"/>
  <c r="F27" i="35"/>
  <c r="D61" i="36"/>
  <c r="E22" i="34"/>
  <c r="D34" i="42"/>
  <c r="D39"/>
  <c r="I27"/>
  <c r="I14"/>
  <c r="M22" i="34"/>
  <c r="I22"/>
  <c r="D14" i="42"/>
  <c r="E24" i="34"/>
  <c r="G61" i="36"/>
  <c r="G27" i="35"/>
  <c r="K22" i="34"/>
  <c r="K24"/>
  <c r="H22"/>
  <c r="H24"/>
  <c r="P24"/>
  <c r="D8" i="42"/>
  <c r="D10" s="1"/>
  <c r="D4"/>
  <c r="G24" i="34"/>
  <c r="D46" i="42"/>
  <c r="D27"/>
  <c r="D37" i="44"/>
  <c r="D19" i="34"/>
  <c r="J24"/>
  <c r="D23"/>
  <c r="D22"/>
  <c r="N24"/>
  <c r="E24" i="29"/>
  <c r="E94" i="24"/>
  <c r="D35" i="42"/>
  <c r="O24" i="34"/>
  <c r="F22"/>
  <c r="E6" i="25"/>
  <c r="E28" s="1"/>
  <c r="D5" i="21"/>
  <c r="B8" i="44"/>
  <c r="B22"/>
  <c r="A4" i="34"/>
  <c r="K4" s="1"/>
  <c r="G5" i="21"/>
  <c r="D6" i="25"/>
  <c r="D49" s="1"/>
  <c r="A12" i="44"/>
  <c r="A28" s="1"/>
  <c r="E49" i="25"/>
  <c r="N4" i="34"/>
  <c r="J4"/>
  <c r="F4"/>
  <c r="L4"/>
  <c r="F94" i="24" l="1"/>
  <c r="F37" i="44"/>
  <c r="E37" s="1"/>
  <c r="F69" i="24"/>
  <c r="F24" i="29" s="1"/>
  <c r="I23" i="42"/>
  <c r="I34"/>
  <c r="I35"/>
  <c r="E85" i="24"/>
  <c r="E68"/>
  <c r="G53" i="36"/>
  <c r="D24" i="34"/>
  <c r="D28" i="25"/>
  <c r="L24" i="34"/>
  <c r="F93" i="24"/>
  <c r="F66" i="21"/>
  <c r="P4" i="34"/>
  <c r="I4"/>
  <c r="O4"/>
  <c r="E93" i="24"/>
  <c r="M4" i="34"/>
  <c r="H4"/>
  <c r="E4"/>
  <c r="F69" i="21"/>
  <c r="G4" i="34"/>
  <c r="F68" i="24" l="1"/>
  <c r="F85"/>
  <c r="E17" i="25"/>
  <c r="E16" s="1"/>
  <c r="E27" i="29"/>
  <c r="D15" i="25"/>
  <c r="D17"/>
  <c r="D16" s="1"/>
  <c r="F27" i="29"/>
  <c r="D14" i="25" l="1"/>
  <c r="E41" i="24" l="1"/>
  <c r="F41"/>
  <c r="E15" i="25"/>
  <c r="E14" s="1"/>
  <c r="A38" i="36" l="1"/>
  <c r="A59" l="1"/>
  <c r="F119" i="24" l="1"/>
</calcChain>
</file>

<file path=xl/sharedStrings.xml><?xml version="1.0" encoding="utf-8"?>
<sst xmlns="http://schemas.openxmlformats.org/spreadsheetml/2006/main" count="2593" uniqueCount="778">
  <si>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</si>
  <si>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</si>
  <si>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</si>
  <si>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</si>
  <si>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</si>
  <si>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</si>
  <si>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</si>
  <si>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</si>
  <si>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</si>
  <si>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</si>
  <si>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</si>
  <si>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</si>
  <si>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</si>
  <si>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</si>
  <si>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</si>
  <si>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</si>
  <si>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</si>
  <si>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</si>
  <si>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</si>
  <si>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</si>
  <si>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</si>
  <si>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</si>
  <si>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</si>
  <si>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</si>
  <si>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</si>
  <si>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</si>
  <si>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</si>
  <si>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</si>
  <si>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</si>
  <si>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</si>
  <si>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</si>
  <si>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</si>
  <si>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</si>
  <si>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</si>
  <si>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</si>
  <si>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</si>
  <si>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</si>
  <si>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</si>
  <si>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</si>
  <si>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</si>
  <si>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</si>
  <si>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</si>
  <si>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</si>
  <si>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</si>
  <si>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</si>
  <si>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</si>
  <si>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</si>
  <si>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</si>
  <si>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</si>
  <si>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</si>
  <si>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</si>
  <si>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</si>
  <si>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</si>
  <si>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</si>
  <si>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</si>
  <si>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</si>
  <si>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</si>
  <si>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</si>
  <si>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</si>
  <si>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</si>
  <si>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</si>
  <si>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</si>
  <si>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</si>
  <si>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</si>
  <si>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</si>
  <si>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</si>
  <si>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</si>
  <si>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</si>
  <si>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</si>
  <si>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</si>
  <si>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</si>
  <si>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</si>
  <si>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</si>
  <si>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</si>
  <si>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</si>
  <si>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</si>
  <si>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</si>
  <si>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</si>
  <si>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</si>
  <si>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</si>
  <si>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</si>
  <si>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</si>
  <si>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</si>
  <si>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</si>
  <si>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</si>
  <si>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</si>
  <si>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</si>
  <si>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</si>
  <si>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</si>
  <si>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</si>
  <si>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</si>
  <si>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</si>
  <si>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</si>
  <si>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</si>
  <si>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</si>
  <si>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</si>
  <si>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</si>
  <si>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</si>
  <si>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</si>
  <si>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</si>
  <si>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</si>
  <si>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</si>
  <si>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</si>
  <si>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</si>
  <si>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</si>
  <si>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</si>
  <si>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</si>
  <si>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</si>
  <si>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</si>
  <si>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</si>
  <si>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</si>
  <si>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</si>
  <si>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</si>
  <si>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</si>
  <si>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</si>
  <si>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</si>
  <si>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</si>
  <si>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</si>
  <si>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</si>
  <si>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</si>
  <si>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</si>
  <si>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</si>
  <si>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</si>
  <si>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</si>
  <si>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</si>
  <si>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</si>
  <si>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</si>
  <si>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</si>
  <si>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</si>
  <si>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</si>
  <si>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</si>
  <si>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</si>
  <si>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</si>
  <si>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</si>
  <si>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</si>
  <si>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</si>
  <si>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</si>
  <si>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</si>
  <si>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</si>
  <si>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</si>
  <si>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</si>
  <si>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</si>
  <si>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</si>
  <si>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</si>
  <si>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</si>
  <si>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</si>
  <si>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</si>
  <si>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</si>
  <si>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</si>
  <si>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</si>
  <si>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</si>
  <si>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</si>
  <si>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</si>
  <si>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</si>
  <si>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</si>
  <si>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</si>
  <si>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</si>
  <si>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</si>
  <si>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</si>
  <si>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</si>
  <si>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</si>
  <si>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</si>
  <si>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</si>
  <si>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</si>
  <si>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</si>
  <si>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</si>
  <si>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</si>
  <si>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</si>
  <si>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</si>
  <si>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</si>
  <si>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</si>
  <si>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</si>
  <si>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</si>
  <si>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</si>
  <si>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</si>
  <si>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</si>
  <si>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</si>
  <si>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</si>
  <si>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</si>
  <si>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</si>
  <si>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</si>
  <si>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</si>
  <si>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</si>
  <si>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</si>
  <si>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</si>
  <si>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</si>
  <si>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</si>
  <si>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</si>
  <si>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</si>
  <si>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</si>
  <si>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</si>
  <si>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</si>
  <si>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</si>
  <si>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</si>
  <si>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</si>
  <si>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</si>
  <si>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</si>
  <si>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</si>
  <si>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</si>
  <si>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</si>
  <si>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</si>
  <si>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</si>
  <si>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</si>
  <si>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</si>
  <si>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</si>
  <si>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</si>
  <si>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</si>
  <si>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</si>
  <si>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</si>
  <si>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</si>
  <si>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</si>
  <si>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</si>
  <si>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</si>
  <si>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</si>
  <si>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</si>
  <si>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</si>
  <si>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</si>
  <si>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</si>
  <si>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</si>
  <si>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</si>
  <si>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</si>
  <si>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</si>
  <si>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</si>
  <si>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</si>
  <si>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</si>
  <si>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</si>
  <si>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</si>
  <si>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</si>
  <si>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</si>
  <si>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</si>
  <si>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</si>
  <si>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</si>
  <si>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</si>
  <si>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</si>
  <si>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</si>
  <si>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</si>
  <si>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</si>
  <si>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</si>
  <si>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</si>
  <si>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</si>
  <si>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</si>
  <si>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</si>
  <si>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</si>
  <si>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</si>
  <si>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</si>
  <si>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</si>
  <si>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</si>
  <si>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</si>
  <si>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</si>
  <si>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</si>
  <si>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</si>
  <si>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</si>
  <si>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</si>
  <si>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Изп. директор: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</si>
  <si>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</si>
  <si>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</si>
  <si>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</si>
  <si>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</si>
  <si>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</si>
  <si>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</si>
  <si>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</si>
  <si>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</si>
  <si>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</si>
  <si>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</si>
  <si>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</si>
  <si>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</si>
  <si>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</si>
  <si>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</si>
  <si>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</si>
  <si>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</si>
  <si>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</si>
  <si>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</si>
  <si>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</si>
  <si>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</si>
  <si>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</si>
  <si>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</si>
  <si>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</si>
  <si>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</si>
  <si>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</si>
  <si>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</si>
  <si>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</si>
  <si>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</si>
  <si>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</si>
  <si>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</si>
  <si>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</si>
  <si>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</si>
  <si>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</si>
  <si>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</si>
  <si>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</si>
  <si>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</si>
  <si>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</si>
  <si>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</si>
  <si>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</si>
  <si>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</si>
  <si>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</si>
  <si>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</si>
  <si>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</si>
  <si>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</si>
  <si>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</si>
  <si>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</si>
  <si>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</si>
  <si>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</si>
  <si>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</si>
  <si>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</si>
  <si>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</si>
  <si>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</si>
  <si>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</si>
  <si>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</si>
  <si>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</si>
  <si>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</si>
  <si>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</si>
  <si>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</si>
  <si>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</si>
  <si>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</si>
  <si>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</si>
  <si>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</si>
  <si>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</si>
  <si>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</si>
  <si>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</si>
  <si>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t>1.1.1</t>
  </si>
  <si>
    <t>1.1.2</t>
  </si>
  <si>
    <t>1.1.3</t>
  </si>
  <si>
    <t>1.1.4</t>
  </si>
  <si>
    <t>Приложение: Заверени копия на договорите за лизинг и кредит и анексите към тях.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</si>
  <si>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</si>
  <si>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</si>
  <si>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</si>
  <si>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</si>
  <si>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</si>
  <si>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</si>
  <si>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</si>
  <si>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</si>
  <si>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</si>
  <si>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</si>
  <si>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</si>
  <si>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</si>
  <si>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</si>
  <si>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</si>
  <si>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</si>
  <si>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</si>
  <si>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</si>
  <si>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</si>
  <si>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</si>
  <si>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</si>
  <si>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</si>
  <si>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</si>
  <si>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</si>
  <si>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</si>
  <si>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</si>
  <si>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</si>
  <si>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</si>
  <si>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</si>
  <si>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</si>
  <si>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</si>
  <si>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</si>
  <si>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</si>
  <si>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</si>
  <si>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</si>
  <si>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</si>
  <si>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</si>
  <si>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</si>
  <si>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</si>
  <si>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</si>
  <si>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</si>
  <si>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</si>
  <si>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</si>
  <si>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</si>
  <si>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</si>
  <si>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</si>
  <si>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</si>
  <si>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</si>
  <si>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</si>
  <si>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</si>
  <si>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</si>
  <si>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</si>
  <si>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</si>
  <si>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</si>
  <si>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</si>
  <si>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</si>
  <si>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</si>
  <si>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</si>
  <si>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</si>
  <si>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</si>
  <si>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</si>
  <si>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</si>
  <si>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</si>
  <si>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</si>
  <si>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</si>
  <si>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</si>
  <si>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</si>
  <si>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</si>
  <si>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</si>
  <si>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</si>
  <si>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</si>
  <si>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</si>
  <si>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</si>
  <si>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</si>
  <si>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</si>
  <si>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</si>
  <si>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</si>
  <si>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</si>
  <si>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</si>
  <si>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</si>
  <si>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</si>
  <si>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</si>
  <si>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</si>
  <si>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</si>
  <si>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</si>
  <si>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</si>
  <si>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</si>
  <si>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</si>
  <si>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</si>
  <si>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</si>
  <si>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</si>
  <si>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</si>
  <si>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</si>
  <si>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</si>
  <si>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</si>
  <si>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</si>
  <si>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</si>
  <si>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</si>
  <si>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</si>
  <si>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</si>
  <si>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</si>
  <si>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</si>
  <si>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</si>
  <si>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</si>
  <si>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</si>
  <si>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</si>
  <si>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</si>
  <si>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</si>
  <si>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</si>
  <si>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</si>
  <si>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</si>
  <si>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</si>
  <si>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</si>
  <si>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</si>
  <si>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</si>
  <si>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</si>
  <si>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</si>
  <si>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</si>
  <si>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</si>
  <si>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</si>
  <si>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</si>
  <si>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</si>
  <si>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</si>
  <si>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</si>
  <si>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</si>
  <si>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</si>
  <si>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</si>
  <si>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</si>
  <si>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</si>
  <si>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</si>
  <si>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</si>
  <si>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</si>
  <si>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</si>
  <si>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</si>
  <si>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</si>
  <si>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</si>
  <si>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</si>
  <si>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</si>
  <si>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</si>
  <si>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</si>
  <si>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</si>
  <si>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</si>
  <si>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</si>
  <si>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</si>
  <si>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</si>
  <si>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</si>
  <si>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</si>
  <si>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</si>
  <si>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</si>
  <si>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</si>
  <si>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</si>
  <si>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</si>
  <si>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</si>
  <si>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</si>
  <si>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</si>
  <si>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</si>
  <si>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</si>
  <si>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</si>
  <si>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</si>
  <si>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</si>
  <si>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</si>
  <si>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</si>
  <si>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</si>
  <si>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</si>
  <si>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</si>
  <si>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</si>
  <si>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</si>
  <si>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</si>
  <si>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</si>
  <si>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</si>
  <si>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</si>
  <si>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</si>
  <si>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</si>
  <si>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</si>
  <si>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</si>
  <si>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</si>
  <si>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</si>
  <si>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</si>
  <si>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</si>
  <si>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</si>
  <si>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</si>
  <si>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</si>
  <si>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</si>
  <si>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</si>
  <si>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</si>
  <si>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</si>
  <si>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</si>
  <si>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</si>
  <si>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</si>
  <si>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</si>
  <si>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</si>
  <si>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</si>
  <si>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</si>
  <si>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</si>
  <si>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</si>
  <si>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</si>
  <si>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</si>
  <si>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</si>
  <si>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</si>
  <si>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</si>
  <si>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</si>
  <si>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</si>
  <si>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</si>
  <si>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Цена за пренос на топлинна енергия с гореща вода (за пренос)</t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</si>
  <si>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</si>
  <si>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</si>
  <si>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</si>
  <si>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</si>
  <si>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</si>
  <si>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</si>
  <si>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</si>
  <si>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</si>
  <si>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</si>
  <si>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</si>
  <si>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</si>
  <si>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</si>
  <si>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</si>
  <si>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</si>
  <si>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</si>
  <si>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</si>
  <si>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</si>
  <si>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</si>
  <si>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</si>
  <si>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</si>
  <si>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</si>
  <si>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</si>
  <si>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</si>
  <si>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</si>
  <si>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</si>
  <si>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</si>
  <si>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</si>
  <si>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</si>
  <si>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</si>
  <si>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</si>
  <si>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</si>
  <si>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</si>
  <si>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</si>
  <si>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</si>
  <si>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</si>
  <si>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</si>
  <si>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</si>
  <si>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</si>
  <si>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</si>
  <si>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</si>
  <si>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</si>
  <si>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</si>
  <si>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</si>
  <si>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</si>
  <si>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</si>
  <si>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</si>
  <si>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</si>
  <si>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</si>
  <si>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</si>
  <si>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</si>
  <si>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</si>
  <si>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</si>
  <si>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</si>
  <si>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</si>
  <si>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</si>
  <si>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</si>
  <si>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</si>
  <si>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</si>
  <si>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</si>
  <si>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</si>
  <si>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</si>
  <si>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</si>
  <si>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</si>
  <si>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</si>
  <si>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</si>
  <si>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</si>
  <si>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</si>
  <si>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</si>
  <si>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</si>
  <si>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</si>
  <si>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</si>
  <si>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</si>
  <si>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</si>
  <si>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</si>
  <si>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</si>
  <si>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</si>
  <si>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</si>
  <si>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</si>
  <si>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</si>
  <si>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</si>
  <si>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</si>
  <si>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</si>
  <si>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</si>
  <si>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</si>
  <si>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</si>
  <si>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</si>
  <si>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</si>
  <si>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</si>
  <si>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</si>
  <si>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</si>
  <si>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</si>
  <si>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</si>
  <si>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</si>
  <si>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</si>
  <si>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</si>
  <si>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</si>
  <si>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</si>
  <si>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</si>
  <si>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</si>
  <si>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</si>
  <si>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</si>
  <si>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</si>
  <si>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</si>
  <si>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</si>
  <si>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</si>
  <si>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</si>
  <si>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</si>
  <si>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</si>
  <si>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</si>
  <si>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</si>
  <si>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</si>
  <si>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</si>
  <si>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</si>
  <si>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</si>
  <si>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</si>
  <si>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</si>
  <si>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</si>
  <si>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</si>
  <si>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</si>
  <si>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</si>
  <si>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</si>
  <si>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</si>
  <si>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</si>
  <si>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</si>
  <si>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</si>
  <si>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</si>
  <si>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</si>
  <si>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</si>
  <si>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</si>
  <si>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</si>
  <si>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</si>
  <si>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</si>
  <si>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</si>
  <si>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</si>
  <si>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</si>
  <si>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</si>
  <si>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</si>
  <si>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</si>
  <si>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</si>
  <si>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</si>
  <si>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</si>
  <si>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</si>
  <si>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</si>
  <si>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</si>
  <si>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</si>
  <si>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</si>
  <si>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</si>
  <si>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</si>
  <si>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</si>
  <si>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</si>
  <si>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</si>
  <si>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</si>
  <si>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</si>
  <si>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</si>
  <si>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</si>
  <si>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</si>
  <si>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</si>
  <si>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</si>
  <si>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</si>
  <si>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</si>
  <si>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</si>
  <si>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</si>
  <si>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</si>
  <si>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</si>
  <si>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</si>
  <si>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</si>
  <si>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</si>
  <si>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</si>
  <si>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</si>
  <si>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</si>
  <si>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</si>
  <si>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</si>
  <si>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</si>
  <si>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</si>
  <si>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</si>
  <si>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</si>
  <si>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</si>
  <si>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</si>
  <si>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</si>
  <si>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</si>
  <si>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</si>
  <si>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</si>
  <si>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</si>
  <si>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</si>
  <si>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</si>
  <si>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</si>
  <si>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</si>
  <si>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</si>
  <si>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</si>
  <si>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</si>
  <si>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</si>
  <si>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</si>
  <si>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</si>
  <si>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</si>
  <si>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</si>
  <si>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</si>
  <si>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</si>
  <si>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</si>
  <si>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</si>
  <si>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</si>
  <si>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</si>
  <si>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</si>
  <si>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</si>
  <si>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</si>
  <si>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</si>
  <si>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</si>
  <si>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</si>
  <si>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</si>
  <si>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</si>
  <si>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</si>
  <si>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</si>
  <si>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</si>
  <si>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</si>
  <si>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</si>
  <si>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</si>
  <si>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</si>
  <si>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</si>
  <si>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</si>
  <si>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</si>
  <si>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ПРОГНОЗА за НРП</t>
  </si>
  <si>
    <t>Средна цена на продадени емисии парникови газове (СО2)</t>
  </si>
  <si>
    <t>Коефициент на разпределение на горивото в производството</t>
  </si>
  <si>
    <t xml:space="preserve">Топлинна енергия за електрическа енергия </t>
  </si>
  <si>
    <t xml:space="preserve">Коефициент за разделяне на горивото в централата </t>
  </si>
  <si>
    <t>Коефициент на разпределение на разходите в производството</t>
  </si>
  <si>
    <r>
      <t>K разх.</t>
    </r>
    <r>
      <rPr>
        <b/>
        <vertAlign val="superscript"/>
        <sz val="9"/>
        <rFont val="Times New Roman"/>
        <family val="1"/>
        <charset val="204"/>
      </rPr>
      <t>произв.</t>
    </r>
  </si>
  <si>
    <t>ОТЧЕТ към 31.12.2021 г.</t>
  </si>
  <si>
    <t>Към 31.12.2021 г.</t>
  </si>
  <si>
    <t>ОТЧЕТ към 31.12.2022 г.</t>
  </si>
  <si>
    <t>Към 31.12.2022 г.</t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</si>
  <si>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спрямо разделно производство на електрическа и топлинна енергия.</t>
    </r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</si>
  <si>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запишете.</t>
    </r>
  </si>
  <si>
    <t>Справка за Привлечен капитал към 31.12.2022 г.</t>
  </si>
  <si>
    <r>
      <t>K ел.</t>
    </r>
    <r>
      <rPr>
        <b/>
        <vertAlign val="superscript"/>
        <sz val="10"/>
        <color indexed="8"/>
        <rFont val="Times New Roman"/>
        <family val="1"/>
        <charset val="204"/>
      </rPr>
      <t>КПД</t>
    </r>
  </si>
  <si>
    <t>Променливи Разходи в преноса на  топлинна енергия с гореща вода</t>
  </si>
  <si>
    <t>Разходи за ТР в преноса на  топлинна енергия с гореща вода</t>
  </si>
  <si>
    <t>Необходими приходи в преноса на топлинна енергия с гореща вода</t>
  </si>
  <si>
    <t>Възвращаемост в преноса на  топлинна енергия с гореща вода</t>
  </si>
  <si>
    <t>"Топлофикация- Русе" АД</t>
  </si>
  <si>
    <t xml:space="preserve">Ръководител ФИД: </t>
  </si>
  <si>
    <t>/ П.Петрова /</t>
  </si>
  <si>
    <t>Ръководител отдел БРП:</t>
  </si>
  <si>
    <t>/ Т.Генджев /</t>
  </si>
  <si>
    <t xml:space="preserve"> / С.Желев /</t>
  </si>
  <si>
    <t>Такса дялово разпределение</t>
  </si>
  <si>
    <t>Др.такси за администр.обслужване</t>
  </si>
  <si>
    <t>Др.разходи по нормативни актове</t>
  </si>
  <si>
    <t>Обучение и квалификация</t>
  </si>
  <si>
    <t>Провизии при пенсиониране</t>
  </si>
  <si>
    <t>xxx</t>
  </si>
  <si>
    <t>ххх</t>
  </si>
</sst>
</file>

<file path=xl/styles.xml><?xml version="1.0" encoding="utf-8"?>
<styleSheet xmlns="http://schemas.openxmlformats.org/spreadsheetml/2006/main">
  <numFmts count="56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0.0%"/>
    <numFmt numFmtId="170" formatCode="#,##0.00_ ;[Red]\-#,##0.00\ "/>
    <numFmt numFmtId="171" formatCode="#,##0_ ;[Red]\-#,##0\ "/>
    <numFmt numFmtId="172" formatCode="&quot;ОБЩО &quot;yyyy\ &quot;г.&quot;"/>
    <numFmt numFmtId="173" formatCode="0_)"/>
    <numFmt numFmtId="174" formatCode="&quot;СПРАВКА № &quot;0"/>
    <numFmt numFmtId="175" formatCode="&quot;ОТЧЕТ &quot;0&quot; г.&quot;"/>
    <numFmt numFmtId="176" formatCode="0&quot; г.&quot;"/>
    <numFmt numFmtId="177" formatCode="&quot;Към 31.12.&quot;0&quot; г.&quot;"/>
    <numFmt numFmtId="178" formatCode="&quot;Прогноза за &quot;0&quot; г.&quot;"/>
    <numFmt numFmtId="179" formatCode="&quot;РЕГУЛАТОРНА БАЗА НА АКТИВИТЕ ЗА ЕЛЕКТРИЧЕСКА И ТОПЛИННА ЕНЕРГИЯ  -  ( &quot;0.00%&quot; за ЕЕ )&quot;"/>
    <numFmt numFmtId="180" formatCode="&quot;Привлечен капитал  към 31.12.&quot;0&quot; г., в т. ч.&quot;"/>
    <numFmt numFmtId="181" formatCode="&quot;Справка за Привлечен капитал  към 31.12.&quot;0&quot; г.&quot;"/>
    <numFmt numFmtId="182" formatCode="&quot;РЕГУЛАТОРНА БАЗА НА АКТИВИТЕ ЗА ПРОИЗВОДСТВО И ПРЕНОС  -  ( &quot;0.00%&quot; за ПРОИЗВОДСТВО )&quot;"/>
    <numFmt numFmtId="183" formatCode="&quot;ДМА  към 31.12.&quot;0&quot; г.&quot;"/>
    <numFmt numFmtId="184" formatCode="&quot;РЕГУЛАТОРНА БАЗА НА АКТИВИТЕ ЗА КОМБИНИРАНО И РАЗДЕЛНО ПРОИЗВОДСТВО  -  ( &quot;0.00%&quot; за КОМБИНИРАНО ПРОИЗВОДСТВО )&quot;"/>
    <numFmt numFmtId="185" formatCode="&quot;при &quot;#,##0&quot; kcal/knm3&quot;"/>
    <numFmt numFmtId="186" formatCode="&quot;при &quot;#,##0&quot; kcal/kg&quot;"/>
    <numFmt numFmtId="187" formatCode="&quot;при &quot;#,##0&quot; kcal/kg (knm3)&quot;"/>
    <numFmt numFmtId="188" formatCode="mmmm"/>
    <numFmt numFmtId="189" formatCode="&quot;начален м. &quot;0"/>
    <numFmt numFmtId="190" formatCode="&quot;ПРОГНОЗА към &quot;0.0000&quot; г.&quot;"/>
    <numFmt numFmtId="191" formatCode="&quot;ОТЧЕТ към 31.12.&quot;0&quot; г.&quot;"/>
    <numFmt numFmtId="192" formatCode="&quot;ЗА &quot;0&quot; г.&quot;"/>
    <numFmt numFmtId="193" formatCode="&quot;към &quot;0.0000&quot; г.&quot;"/>
    <numFmt numFmtId="194" formatCode="&quot;Акцизна топлина на горивото природен газ (при акциз в размер на &quot;0.00&quot; лв./GJ)&quot;"/>
    <numFmt numFmtId="195" formatCode="&quot;Акцизна топлина на горивото пр. газ за ТЕ-РП (при акциз в размер на &quot;0.00&quot; лв./GJ)&quot;"/>
    <numFmt numFmtId="196" formatCode="&quot;Акцизна топлина на горивото въглища за ТЕ-РП (при акциз в размер на &quot;0.00&quot; лв./GJ)&quot;"/>
    <numFmt numFmtId="197" formatCode="&quot;Акцизна топлина на горивото въглища за ТЕ-КП (при акциз в размер на &quot;0.00&quot; лв./GJ)&quot;"/>
    <numFmt numFmtId="198" formatCode="&quot;Акцизна топлина на горивото природен газ общо (при акциз в размер на &quot;0.00&quot; лв./GJ)&quot;"/>
    <numFmt numFmtId="199" formatCode="&quot;Акцизна топлина на горивото въглища за ТЕ общо (при акциз в размер на &quot;0.00&quot; лв./GJ)&quot;"/>
    <numFmt numFmtId="200" formatCode="&quot;Цена за комбинирана електрическа енергия (за изгр. мощност преди изм. ЗЕ &quot;0&quot; г.)&quot;"/>
    <numFmt numFmtId="201" formatCode="&quot;НАЛИЧНОСТ КЪМ &quot;0.0000&quot; г.&quot;"/>
    <numFmt numFmtId="202" formatCode="&quot;ПРОГНОЗА &quot;yyyy\ &quot;г.&quot;"/>
    <numFmt numFmtId="203" formatCode="&quot; * &quot;0&quot; =&quot;"/>
    <numFmt numFmtId="204" formatCode="&quot;- &quot;#,##0&quot;) /&quot;"/>
    <numFmt numFmtId="205" formatCode="&quot;= (&quot;#,##0&quot; *&quot;"/>
    <numFmt numFmtId="206" formatCode="&quot;ДВИГАТЕЛИ С ВЪТРЕШНО ГОРЕНЕ (ДВГ) (qe = &quot;#,##0&quot; kcal/kWh)&quot;"/>
    <numFmt numFmtId="207" formatCode="&quot;ГТ с КУ (qe = &quot;#,##0&quot; kcal/kWh)&quot;"/>
    <numFmt numFmtId="208" formatCode="&quot;ГТ с КУ и ПТ (ПГЦ) (qe = &quot;#,##0&quot; kcal/kWh)&quot;"/>
    <numFmt numFmtId="209" formatCode="&quot;ОТЧЕТ за &quot;0&quot; г.&quot;"/>
    <numFmt numFmtId="210" formatCode="&quot;ПРОГНОЗА от &quot;0.0000&quot; г.&quot;"/>
    <numFmt numFmtId="211" formatCode="&quot;ПРОГНОЗА &quot;0.0000&quot; г.&quot;"/>
    <numFmt numFmtId="212" formatCode="&quot;Справка за Привлечен капитал  към &quot;0.0000&quot; г.&quot;"/>
    <numFmt numFmtId="213" formatCode="&quot;Към &quot;0.0000&quot; г.&quot;"/>
    <numFmt numFmtId="214" formatCode="&quot;ПРОГНОЗНИ ПАРАМЕТРИ &quot;0.0000&quot; г.&quot;"/>
    <numFmt numFmtId="215" formatCode="&quot;КОЛИЧЕСТВЕНИ ПОКАЗАТЕЛИ ЗА ПРОИЗВОДИТЕЛЯ - &quot;0.0000&quot; г.&quot;"/>
    <numFmt numFmtId="216" formatCode="&quot;ПОКАЗАТЕЛИ ЗА ПРОИЗВОДИТЕЛЯ  И ПРЕНОСА - &quot;0.0000&quot; г.&quot;"/>
    <numFmt numFmtId="217" formatCode="&quot;от &quot;0.0000&quot; г.&quot;"/>
    <numFmt numFmtId="218" formatCode="&quot;ПРОГНОЗНИ ПАРАМЕТРИ НРП от &quot;0.0000&quot; г.&quot;"/>
    <numFmt numFmtId="219" formatCode="&quot;ПРОГНОЗА за НРП от &quot;0.0000&quot; г.&quot;"/>
  </numFmts>
  <fonts count="89">
    <font>
      <sz val="10"/>
      <name val="Arial"/>
      <charset val="204"/>
    </font>
    <font>
      <sz val="10"/>
      <name val="Arial"/>
      <family val="2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vertAlign val="superscript"/>
      <sz val="9"/>
      <name val="Times New Roman"/>
      <family val="1"/>
      <charset val="204"/>
    </font>
    <font>
      <b/>
      <vertAlign val="superscript"/>
      <sz val="10"/>
      <color indexed="8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73" fontId="2" fillId="0" borderId="0"/>
  </cellStyleXfs>
  <cellXfs count="861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2" fontId="4" fillId="0" borderId="1" xfId="0" applyNumberFormat="1" applyFont="1" applyFill="1" applyBorder="1" applyAlignment="1" applyProtection="1">
      <alignment horizontal="center"/>
    </xf>
    <xf numFmtId="172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5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1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1" fillId="2" borderId="1" xfId="0" applyNumberFormat="1" applyFont="1" applyFill="1" applyBorder="1" applyAlignment="1" applyProtection="1">
      <alignment horizontal="center"/>
      <protection locked="0"/>
    </xf>
    <xf numFmtId="3" fontId="31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6" fontId="4" fillId="6" borderId="8" xfId="0" applyNumberFormat="1" applyFont="1" applyFill="1" applyBorder="1" applyAlignment="1" applyProtection="1">
      <alignment vertical="center" wrapText="1"/>
      <protection locked="0"/>
    </xf>
    <xf numFmtId="187" fontId="15" fillId="6" borderId="8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176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0" fontId="4" fillId="0" borderId="0" xfId="0" applyFont="1" applyAlignment="1">
      <alignment vertical="center"/>
    </xf>
    <xf numFmtId="167" fontId="18" fillId="0" borderId="1" xfId="0" applyNumberFormat="1" applyFont="1" applyBorder="1" applyAlignment="1" applyProtection="1">
      <alignment vertical="center"/>
    </xf>
    <xf numFmtId="3" fontId="63" fillId="3" borderId="5" xfId="0" applyNumberFormat="1" applyFont="1" applyFill="1" applyBorder="1" applyAlignment="1" applyProtection="1">
      <alignment horizontal="right" vertical="center"/>
    </xf>
    <xf numFmtId="3" fontId="64" fillId="3" borderId="1" xfId="0" applyNumberFormat="1" applyFont="1" applyFill="1" applyBorder="1" applyAlignment="1" applyProtection="1">
      <alignment horizontal="right" vertical="center"/>
    </xf>
    <xf numFmtId="3" fontId="64" fillId="0" borderId="1" xfId="0" applyNumberFormat="1" applyFont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5" fillId="0" borderId="1" xfId="0" applyFont="1" applyBorder="1" applyAlignment="1" applyProtection="1">
      <alignment vertical="top"/>
      <protection hidden="1"/>
    </xf>
    <xf numFmtId="0" fontId="65" fillId="0" borderId="1" xfId="0" applyFont="1" applyBorder="1" applyProtection="1">
      <protection hidden="1"/>
    </xf>
    <xf numFmtId="0" fontId="65" fillId="0" borderId="1" xfId="0" applyFont="1" applyBorder="1" applyAlignment="1" applyProtection="1">
      <alignment vertical="center"/>
      <protection hidden="1"/>
    </xf>
    <xf numFmtId="0" fontId="66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5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89" fontId="4" fillId="6" borderId="1" xfId="0" applyNumberFormat="1" applyFont="1" applyFill="1" applyBorder="1" applyAlignment="1" applyProtection="1">
      <alignment vertical="center"/>
      <protection locked="0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5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3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1" applyNumberFormat="1" applyFont="1" applyBorder="1" applyAlignment="1" applyProtection="1">
      <alignment horizontal="right"/>
      <protection hidden="1"/>
    </xf>
    <xf numFmtId="183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2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25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7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right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7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Fill="1" applyBorder="1" applyAlignment="1" applyProtection="1">
      <alignment horizontal="center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1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7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1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4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29" fillId="0" borderId="0" xfId="0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Protection="1"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1" fillId="0" borderId="0" xfId="0" applyFont="1" applyBorder="1" applyAlignment="1" applyProtection="1">
      <alignment horizontal="center"/>
      <protection hidden="1"/>
    </xf>
    <xf numFmtId="0" fontId="31" fillId="3" borderId="0" xfId="0" applyFont="1" applyFill="1" applyBorder="1" applyAlignment="1" applyProtection="1">
      <alignment horizontal="center"/>
      <protection hidden="1"/>
    </xf>
    <xf numFmtId="175" fontId="4" fillId="0" borderId="23" xfId="0" applyNumberFormat="1" applyFont="1" applyFill="1" applyBorder="1" applyAlignment="1" applyProtection="1">
      <alignment horizontal="center" vertical="center"/>
      <protection hidden="1"/>
    </xf>
    <xf numFmtId="190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1" fillId="3" borderId="25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0" fontId="35" fillId="0" borderId="1" xfId="0" applyFont="1" applyBorder="1" applyAlignment="1" applyProtection="1">
      <alignment horizontal="center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1" fillId="0" borderId="0" xfId="0" applyNumberFormat="1" applyFont="1" applyProtection="1">
      <protection hidden="1"/>
    </xf>
    <xf numFmtId="3" fontId="31" fillId="0" borderId="25" xfId="0" applyNumberFormat="1" applyFont="1" applyBorder="1" applyAlignment="1" applyProtection="1">
      <alignment horizontal="center"/>
      <protection hidden="1"/>
    </xf>
    <xf numFmtId="0" fontId="31" fillId="0" borderId="3" xfId="0" applyFont="1" applyBorder="1" applyAlignment="1" applyProtection="1">
      <alignment horizontal="right"/>
      <protection hidden="1"/>
    </xf>
    <xf numFmtId="3" fontId="31" fillId="2" borderId="1" xfId="0" applyNumberFormat="1" applyFont="1" applyFill="1" applyBorder="1" applyAlignment="1" applyProtection="1">
      <alignment horizontal="center"/>
      <protection hidden="1"/>
    </xf>
    <xf numFmtId="3" fontId="31" fillId="0" borderId="3" xfId="0" applyNumberFormat="1" applyFont="1" applyFill="1" applyBorder="1" applyAlignment="1" applyProtection="1">
      <alignment horizontal="right"/>
      <protection hidden="1"/>
    </xf>
    <xf numFmtId="3" fontId="31" fillId="0" borderId="3" xfId="0" applyNumberFormat="1" applyFont="1" applyBorder="1" applyAlignment="1" applyProtection="1">
      <alignment horizontal="left"/>
      <protection hidden="1"/>
    </xf>
    <xf numFmtId="3" fontId="31" fillId="3" borderId="1" xfId="0" applyNumberFormat="1" applyFont="1" applyFill="1" applyBorder="1" applyAlignment="1" applyProtection="1">
      <alignment horizontal="center"/>
      <protection hidden="1"/>
    </xf>
    <xf numFmtId="10" fontId="31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1" fillId="0" borderId="3" xfId="0" applyNumberFormat="1" applyFont="1" applyBorder="1" applyAlignment="1" applyProtection="1">
      <alignment horizontal="left"/>
      <protection hidden="1"/>
    </xf>
    <xf numFmtId="3" fontId="31" fillId="0" borderId="1" xfId="0" applyNumberFormat="1" applyFont="1" applyFill="1" applyBorder="1" applyAlignment="1" applyProtection="1">
      <alignment horizontal="center"/>
      <protection hidden="1"/>
    </xf>
    <xf numFmtId="3" fontId="31" fillId="0" borderId="2" xfId="0" applyNumberFormat="1" applyFont="1" applyFill="1" applyBorder="1" applyAlignment="1" applyProtection="1">
      <alignment horizontal="center"/>
      <protection hidden="1"/>
    </xf>
    <xf numFmtId="3" fontId="36" fillId="0" borderId="3" xfId="0" applyNumberFormat="1" applyFont="1" applyFill="1" applyBorder="1" applyAlignment="1" applyProtection="1">
      <alignment horizontal="left"/>
      <protection hidden="1"/>
    </xf>
    <xf numFmtId="4" fontId="36" fillId="0" borderId="1" xfId="0" applyNumberFormat="1" applyFont="1" applyFill="1" applyBorder="1" applyAlignment="1" applyProtection="1">
      <alignment horizontal="center"/>
      <protection hidden="1"/>
    </xf>
    <xf numFmtId="3" fontId="31" fillId="0" borderId="3" xfId="0" applyNumberFormat="1" applyFont="1" applyFill="1" applyBorder="1" applyAlignment="1" applyProtection="1">
      <alignment horizontal="left"/>
      <protection hidden="1"/>
    </xf>
    <xf numFmtId="4" fontId="31" fillId="0" borderId="1" xfId="0" applyNumberFormat="1" applyFont="1" applyFill="1" applyBorder="1" applyAlignment="1" applyProtection="1">
      <alignment horizontal="center"/>
      <protection hidden="1"/>
    </xf>
    <xf numFmtId="170" fontId="69" fillId="3" borderId="1" xfId="0" applyNumberFormat="1" applyFont="1" applyFill="1" applyBorder="1" applyAlignment="1" applyProtection="1">
      <alignment horizontal="center"/>
      <protection hidden="1"/>
    </xf>
    <xf numFmtId="170" fontId="69" fillId="3" borderId="2" xfId="0" applyNumberFormat="1" applyFont="1" applyFill="1" applyBorder="1" applyAlignment="1" applyProtection="1">
      <alignment horizontal="center"/>
      <protection hidden="1"/>
    </xf>
    <xf numFmtId="0" fontId="35" fillId="4" borderId="25" xfId="0" applyFont="1" applyFill="1" applyBorder="1" applyAlignment="1" applyProtection="1">
      <alignment horizontal="center"/>
      <protection hidden="1"/>
    </xf>
    <xf numFmtId="0" fontId="35" fillId="4" borderId="3" xfId="0" applyFont="1" applyFill="1" applyBorder="1" applyAlignment="1" applyProtection="1">
      <alignment horizontal="center"/>
      <protection hidden="1"/>
    </xf>
    <xf numFmtId="0" fontId="35" fillId="4" borderId="1" xfId="0" applyFont="1" applyFill="1" applyBorder="1" applyAlignment="1" applyProtection="1">
      <alignment horizontal="center"/>
      <protection hidden="1"/>
    </xf>
    <xf numFmtId="10" fontId="31" fillId="0" borderId="2" xfId="0" applyNumberFormat="1" applyFont="1" applyBorder="1" applyAlignment="1" applyProtection="1">
      <alignment horizontal="center"/>
      <protection hidden="1"/>
    </xf>
    <xf numFmtId="3" fontId="31" fillId="0" borderId="1" xfId="0" applyNumberFormat="1" applyFont="1" applyBorder="1" applyAlignment="1" applyProtection="1">
      <alignment horizontal="center"/>
      <protection hidden="1"/>
    </xf>
    <xf numFmtId="3" fontId="31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0" fontId="32" fillId="3" borderId="1" xfId="0" applyNumberFormat="1" applyFont="1" applyFill="1" applyBorder="1" applyAlignment="1" applyProtection="1">
      <alignment horizontal="center"/>
      <protection hidden="1"/>
    </xf>
    <xf numFmtId="170" fontId="32" fillId="3" borderId="2" xfId="0" applyNumberFormat="1" applyFont="1" applyFill="1" applyBorder="1" applyAlignment="1" applyProtection="1">
      <alignment horizontal="center"/>
      <protection hidden="1"/>
    </xf>
    <xf numFmtId="3" fontId="35" fillId="3" borderId="1" xfId="0" applyNumberFormat="1" applyFont="1" applyFill="1" applyBorder="1" applyAlignment="1" applyProtection="1">
      <alignment horizontal="center"/>
      <protection hidden="1"/>
    </xf>
    <xf numFmtId="3" fontId="29" fillId="0" borderId="1" xfId="0" applyNumberFormat="1" applyFont="1" applyFill="1" applyBorder="1" applyAlignment="1" applyProtection="1">
      <alignment horizontal="center"/>
      <protection hidden="1"/>
    </xf>
    <xf numFmtId="0" fontId="31" fillId="0" borderId="26" xfId="0" applyFont="1" applyBorder="1" applyProtection="1">
      <protection hidden="1"/>
    </xf>
    <xf numFmtId="0" fontId="31" fillId="0" borderId="0" xfId="0" applyFont="1" applyBorder="1" applyProtection="1">
      <protection hidden="1"/>
    </xf>
    <xf numFmtId="0" fontId="31" fillId="0" borderId="0" xfId="0" applyFont="1" applyAlignment="1" applyProtection="1">
      <alignment vertical="center"/>
      <protection hidden="1"/>
    </xf>
    <xf numFmtId="0" fontId="38" fillId="0" borderId="0" xfId="0" applyFont="1" applyProtection="1">
      <protection hidden="1"/>
    </xf>
    <xf numFmtId="0" fontId="31" fillId="0" borderId="0" xfId="0" applyFont="1" applyFill="1" applyProtection="1">
      <protection hidden="1"/>
    </xf>
    <xf numFmtId="0" fontId="31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5" fontId="18" fillId="0" borderId="23" xfId="0" applyNumberFormat="1" applyFont="1" applyFill="1" applyBorder="1" applyAlignment="1" applyProtection="1">
      <alignment horizontal="center" vertical="center"/>
      <protection hidden="1"/>
    </xf>
    <xf numFmtId="190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192" fontId="18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0" fillId="0" borderId="1" xfId="0" applyFont="1" applyBorder="1" applyAlignment="1" applyProtection="1">
      <alignment vertical="center"/>
      <protection hidden="1"/>
    </xf>
    <xf numFmtId="0" fontId="39" fillId="0" borderId="20" xfId="0" applyFont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0" fontId="72" fillId="3" borderId="1" xfId="0" applyFont="1" applyFill="1" applyBorder="1" applyAlignment="1" applyProtection="1">
      <alignment vertical="center"/>
      <protection hidden="1"/>
    </xf>
    <xf numFmtId="0" fontId="65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194" fontId="7" fillId="5" borderId="1" xfId="0" applyNumberFormat="1" applyFont="1" applyFill="1" applyBorder="1" applyAlignment="1" applyProtection="1">
      <alignment vertical="center"/>
      <protection hidden="1"/>
    </xf>
    <xf numFmtId="197" fontId="7" fillId="5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5" fontId="7" fillId="5" borderId="1" xfId="0" applyNumberFormat="1" applyFont="1" applyFill="1" applyBorder="1" applyAlignment="1" applyProtection="1">
      <alignment vertical="center"/>
      <protection hidden="1"/>
    </xf>
    <xf numFmtId="196" fontId="7" fillId="5" borderId="1" xfId="0" applyNumberFormat="1" applyFont="1" applyFill="1" applyBorder="1" applyAlignment="1" applyProtection="1">
      <alignment vertical="center"/>
      <protection hidden="1"/>
    </xf>
    <xf numFmtId="0" fontId="73" fillId="0" borderId="1" xfId="0" applyFont="1" applyBorder="1" applyAlignment="1" applyProtection="1">
      <alignment horizontal="right" vertical="center"/>
      <protection hidden="1"/>
    </xf>
    <xf numFmtId="0" fontId="73" fillId="0" borderId="1" xfId="0" applyFont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53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0" fontId="46" fillId="0" borderId="1" xfId="0" applyFont="1" applyBorder="1" applyAlignment="1" applyProtection="1">
      <alignment horizontal="right"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0" fontId="76" fillId="0" borderId="1" xfId="0" applyFont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200" fontId="4" fillId="6" borderId="1" xfId="0" applyNumberFormat="1" applyFont="1" applyFill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10" fillId="6" borderId="1" xfId="0" applyFont="1" applyFill="1" applyBorder="1" applyAlignment="1" applyProtection="1">
      <alignment horizontal="right" vertical="center"/>
      <protection locked="0"/>
    </xf>
    <xf numFmtId="198" fontId="7" fillId="6" borderId="1" xfId="0" applyNumberFormat="1" applyFont="1" applyFill="1" applyBorder="1" applyAlignment="1" applyProtection="1">
      <alignment vertical="center"/>
      <protection locked="0"/>
    </xf>
    <xf numFmtId="199" fontId="7" fillId="6" borderId="1" xfId="0" applyNumberFormat="1" applyFont="1" applyFill="1" applyBorder="1" applyAlignment="1" applyProtection="1">
      <alignment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0" fontId="70" fillId="0" borderId="0" xfId="0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1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49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0" fontId="50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1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69" fontId="4" fillId="0" borderId="13" xfId="1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2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6" fillId="2" borderId="1" xfId="0" applyFont="1" applyFill="1" applyBorder="1" applyAlignment="1" applyProtection="1">
      <alignment horizontal="left" vertical="center"/>
      <protection locked="0"/>
    </xf>
    <xf numFmtId="0" fontId="56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5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1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1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1" xfId="1" applyNumberFormat="1" applyFont="1" applyBorder="1" applyAlignment="1" applyProtection="1">
      <alignment vertical="center"/>
    </xf>
    <xf numFmtId="167" fontId="4" fillId="0" borderId="2" xfId="1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1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2" fontId="4" fillId="0" borderId="2" xfId="0" applyNumberFormat="1" applyFont="1" applyFill="1" applyBorder="1" applyAlignment="1" applyProtection="1">
      <alignment horizontal="center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10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3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3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3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6" fillId="0" borderId="2" xfId="0" applyNumberFormat="1" applyFont="1" applyFill="1" applyBorder="1" applyAlignment="1" applyProtection="1">
      <alignment horizontal="center"/>
      <protection hidden="1"/>
    </xf>
    <xf numFmtId="4" fontId="31" fillId="0" borderId="2" xfId="0" applyNumberFormat="1" applyFont="1" applyFill="1" applyBorder="1" applyAlignment="1" applyProtection="1">
      <alignment horizontal="center"/>
      <protection hidden="1"/>
    </xf>
    <xf numFmtId="3" fontId="31" fillId="0" borderId="34" xfId="0" applyNumberFormat="1" applyFont="1" applyBorder="1" applyAlignment="1" applyProtection="1">
      <alignment horizontal="center"/>
      <protection hidden="1"/>
    </xf>
    <xf numFmtId="3" fontId="31" fillId="3" borderId="4" xfId="0" applyNumberFormat="1" applyFont="1" applyFill="1" applyBorder="1" applyAlignment="1" applyProtection="1">
      <alignment horizontal="left"/>
      <protection hidden="1"/>
    </xf>
    <xf numFmtId="0" fontId="31" fillId="0" borderId="5" xfId="0" applyFont="1" applyBorder="1" applyAlignment="1" applyProtection="1">
      <alignment horizontal="center"/>
      <protection hidden="1"/>
    </xf>
    <xf numFmtId="171" fontId="31" fillId="3" borderId="5" xfId="0" applyNumberFormat="1" applyFont="1" applyFill="1" applyBorder="1" applyAlignment="1" applyProtection="1">
      <alignment horizontal="center"/>
      <protection hidden="1"/>
    </xf>
    <xf numFmtId="171" fontId="31" fillId="3" borderId="10" xfId="0" applyNumberFormat="1" applyFont="1" applyFill="1" applyBorder="1" applyAlignment="1" applyProtection="1">
      <alignment horizontal="center"/>
      <protection hidden="1"/>
    </xf>
    <xf numFmtId="189" fontId="12" fillId="6" borderId="1" xfId="0" applyNumberFormat="1" applyFont="1" applyFill="1" applyBorder="1" applyAlignment="1" applyProtection="1">
      <alignment vertical="center"/>
      <protection locked="0"/>
    </xf>
    <xf numFmtId="214" fontId="4" fillId="0" borderId="1" xfId="0" applyNumberFormat="1" applyFont="1" applyBorder="1" applyAlignment="1" applyProtection="1">
      <alignment vertical="top" wrapText="1"/>
      <protection hidden="1"/>
    </xf>
    <xf numFmtId="214" fontId="4" fillId="0" borderId="1" xfId="0" applyNumberFormat="1" applyFont="1" applyBorder="1" applyAlignment="1" applyProtection="1">
      <alignment vertical="top"/>
      <protection hidden="1"/>
    </xf>
    <xf numFmtId="214" fontId="4" fillId="0" borderId="1" xfId="0" applyNumberFormat="1" applyFont="1" applyBorder="1" applyAlignment="1" applyProtection="1">
      <alignment vertical="center"/>
      <protection hidden="1"/>
    </xf>
    <xf numFmtId="189" fontId="12" fillId="6" borderId="1" xfId="0" applyNumberFormat="1" applyFont="1" applyFill="1" applyBorder="1" applyAlignment="1" applyProtection="1">
      <alignment horizontal="center" vertical="top" wrapText="1"/>
      <protection locked="0"/>
    </xf>
    <xf numFmtId="3" fontId="29" fillId="3" borderId="3" xfId="0" applyNumberFormat="1" applyFont="1" applyFill="1" applyBorder="1" applyAlignment="1" applyProtection="1">
      <alignment horizontal="left" vertical="center"/>
      <protection hidden="1"/>
    </xf>
    <xf numFmtId="3" fontId="32" fillId="0" borderId="3" xfId="0" applyNumberFormat="1" applyFont="1" applyBorder="1" applyAlignment="1" applyProtection="1">
      <alignment horizontal="left" vertical="center"/>
      <protection hidden="1"/>
    </xf>
    <xf numFmtId="3" fontId="31" fillId="0" borderId="0" xfId="0" applyNumberFormat="1" applyFont="1" applyBorder="1" applyAlignment="1" applyProtection="1">
      <alignment horizontal="center"/>
      <protection hidden="1"/>
    </xf>
    <xf numFmtId="0" fontId="31" fillId="0" borderId="0" xfId="0" applyFont="1" applyFill="1" applyBorder="1" applyAlignment="1" applyProtection="1">
      <alignment horizontal="right"/>
      <protection hidden="1"/>
    </xf>
    <xf numFmtId="3" fontId="35" fillId="3" borderId="0" xfId="0" applyNumberFormat="1" applyFont="1" applyFill="1" applyBorder="1" applyAlignment="1" applyProtection="1">
      <alignment horizontal="center"/>
      <protection hidden="1"/>
    </xf>
    <xf numFmtId="3" fontId="29" fillId="0" borderId="2" xfId="0" applyNumberFormat="1" applyFont="1" applyFill="1" applyBorder="1" applyAlignment="1" applyProtection="1">
      <alignment horizontal="center"/>
      <protection hidden="1"/>
    </xf>
    <xf numFmtId="3" fontId="31" fillId="2" borderId="2" xfId="0" applyNumberFormat="1" applyFont="1" applyFill="1" applyBorder="1" applyAlignment="1" applyProtection="1">
      <alignment horizontal="center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3" fontId="35" fillId="3" borderId="13" xfId="0" applyNumberFormat="1" applyFont="1" applyFill="1" applyBorder="1" applyAlignment="1" applyProtection="1">
      <alignment horizontal="center"/>
      <protection hidden="1"/>
    </xf>
    <xf numFmtId="3" fontId="31" fillId="2" borderId="13" xfId="0" applyNumberFormat="1" applyFont="1" applyFill="1" applyBorder="1" applyAlignment="1" applyProtection="1">
      <alignment horizontal="center"/>
      <protection hidden="1"/>
    </xf>
    <xf numFmtId="3" fontId="31" fillId="2" borderId="35" xfId="0" applyNumberFormat="1" applyFont="1" applyFill="1" applyBorder="1" applyAlignment="1" applyProtection="1">
      <alignment horizontal="center"/>
      <protection hidden="1"/>
    </xf>
    <xf numFmtId="3" fontId="35" fillId="3" borderId="10" xfId="0" applyNumberFormat="1" applyFont="1" applyFill="1" applyBorder="1" applyAlignment="1" applyProtection="1">
      <alignment horizontal="center"/>
      <protection hidden="1"/>
    </xf>
    <xf numFmtId="3" fontId="36" fillId="0" borderId="6" xfId="0" applyNumberFormat="1" applyFont="1" applyFill="1" applyBorder="1" applyAlignment="1" applyProtection="1">
      <alignment horizontal="left"/>
      <protection hidden="1"/>
    </xf>
    <xf numFmtId="0" fontId="36" fillId="0" borderId="6" xfId="0" applyFont="1" applyFill="1" applyBorder="1" applyAlignment="1" applyProtection="1">
      <alignment horizontal="right"/>
      <protection hidden="1"/>
    </xf>
    <xf numFmtId="0" fontId="31" fillId="0" borderId="6" xfId="0" applyFont="1" applyFill="1" applyBorder="1" applyAlignment="1" applyProtection="1">
      <alignment horizontal="right"/>
      <protection hidden="1"/>
    </xf>
    <xf numFmtId="0" fontId="31" fillId="0" borderId="36" xfId="0" applyFont="1" applyFill="1" applyBorder="1" applyAlignment="1" applyProtection="1">
      <alignment horizontal="right"/>
      <protection hidden="1"/>
    </xf>
    <xf numFmtId="3" fontId="31" fillId="0" borderId="37" xfId="0" applyNumberFormat="1" applyFont="1" applyBorder="1" applyAlignment="1" applyProtection="1">
      <alignment horizontal="center"/>
      <protection hidden="1"/>
    </xf>
    <xf numFmtId="3" fontId="31" fillId="3" borderId="37" xfId="0" applyNumberFormat="1" applyFont="1" applyFill="1" applyBorder="1" applyAlignment="1" applyProtection="1">
      <alignment horizontal="center"/>
      <protection hidden="1"/>
    </xf>
    <xf numFmtId="3" fontId="31" fillId="0" borderId="38" xfId="0" applyNumberFormat="1" applyFont="1" applyBorder="1" applyAlignment="1" applyProtection="1">
      <alignment horizontal="center"/>
      <protection hidden="1"/>
    </xf>
    <xf numFmtId="3" fontId="31" fillId="0" borderId="39" xfId="0" applyNumberFormat="1" applyFont="1" applyBorder="1" applyAlignment="1" applyProtection="1">
      <alignment horizontal="center"/>
      <protection hidden="1"/>
    </xf>
    <xf numFmtId="3" fontId="31" fillId="0" borderId="19" xfId="0" applyNumberFormat="1" applyFont="1" applyBorder="1" applyAlignment="1" applyProtection="1">
      <alignment horizontal="left"/>
      <protection hidden="1"/>
    </xf>
    <xf numFmtId="3" fontId="34" fillId="3" borderId="9" xfId="0" applyNumberFormat="1" applyFont="1" applyFill="1" applyBorder="1" applyAlignment="1" applyProtection="1">
      <alignment horizontal="center"/>
      <protection hidden="1"/>
    </xf>
    <xf numFmtId="171" fontId="31" fillId="0" borderId="9" xfId="0" applyNumberFormat="1" applyFont="1" applyBorder="1" applyAlignment="1" applyProtection="1">
      <alignment horizontal="center"/>
      <protection hidden="1"/>
    </xf>
    <xf numFmtId="171" fontId="31" fillId="0" borderId="33" xfId="0" applyNumberFormat="1" applyFont="1" applyBorder="1" applyAlignment="1" applyProtection="1">
      <alignment horizontal="center"/>
      <protection hidden="1"/>
    </xf>
    <xf numFmtId="3" fontId="31" fillId="0" borderId="4" xfId="0" applyNumberFormat="1" applyFont="1" applyBorder="1" applyAlignment="1" applyProtection="1">
      <alignment horizontal="left"/>
      <protection hidden="1"/>
    </xf>
    <xf numFmtId="3" fontId="34" fillId="3" borderId="5" xfId="0" applyNumberFormat="1" applyFont="1" applyFill="1" applyBorder="1" applyAlignment="1" applyProtection="1">
      <alignment horizontal="center"/>
      <protection hidden="1"/>
    </xf>
    <xf numFmtId="171" fontId="31" fillId="0" borderId="5" xfId="0" applyNumberFormat="1" applyFont="1" applyBorder="1" applyAlignment="1" applyProtection="1">
      <alignment horizontal="center"/>
      <protection hidden="1"/>
    </xf>
    <xf numFmtId="171" fontId="31" fillId="0" borderId="10" xfId="0" applyNumberFormat="1" applyFont="1" applyBorder="1" applyAlignment="1" applyProtection="1">
      <alignment horizontal="center"/>
      <protection hidden="1"/>
    </xf>
    <xf numFmtId="3" fontId="36" fillId="0" borderId="0" xfId="0" applyNumberFormat="1" applyFont="1" applyFill="1" applyBorder="1" applyAlignment="1" applyProtection="1">
      <alignment horizontal="left"/>
      <protection hidden="1"/>
    </xf>
    <xf numFmtId="0" fontId="7" fillId="0" borderId="15" xfId="0" applyFont="1" applyFill="1" applyBorder="1" applyAlignment="1" applyProtection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48" fillId="0" borderId="1" xfId="0" applyNumberFormat="1" applyFont="1" applyFill="1" applyBorder="1" applyAlignment="1" applyProtection="1">
      <alignment vertical="center"/>
      <protection hidden="1"/>
    </xf>
    <xf numFmtId="3" fontId="51" fillId="0" borderId="1" xfId="0" applyNumberFormat="1" applyFont="1" applyFill="1" applyBorder="1" applyAlignment="1" applyProtection="1">
      <alignment vertical="center"/>
      <protection hidden="1"/>
    </xf>
    <xf numFmtId="0" fontId="46" fillId="0" borderId="1" xfId="0" applyFont="1" applyBorder="1" applyAlignment="1" applyProtection="1">
      <alignment vertical="center"/>
      <protection hidden="1"/>
    </xf>
    <xf numFmtId="0" fontId="49" fillId="0" borderId="1" xfId="0" applyFont="1" applyBorder="1" applyAlignment="1" applyProtection="1">
      <alignment vertical="center"/>
      <protection hidden="1"/>
    </xf>
    <xf numFmtId="0" fontId="58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1" fillId="0" borderId="3" xfId="0" applyNumberFormat="1" applyFont="1" applyBorder="1" applyAlignment="1" applyProtection="1">
      <alignment horizontal="center"/>
      <protection hidden="1"/>
    </xf>
    <xf numFmtId="3" fontId="31" fillId="3" borderId="2" xfId="0" applyNumberFormat="1" applyFont="1" applyFill="1" applyBorder="1" applyAlignment="1" applyProtection="1">
      <alignment horizontal="center"/>
      <protection hidden="1"/>
    </xf>
    <xf numFmtId="3" fontId="31" fillId="0" borderId="4" xfId="0" applyNumberFormat="1" applyFont="1" applyBorder="1" applyAlignment="1" applyProtection="1">
      <alignment horizontal="center"/>
      <protection hidden="1"/>
    </xf>
    <xf numFmtId="0" fontId="58" fillId="0" borderId="5" xfId="0" applyFont="1" applyFill="1" applyBorder="1" applyAlignment="1" applyProtection="1">
      <alignment horizontal="left"/>
      <protection hidden="1"/>
    </xf>
    <xf numFmtId="3" fontId="38" fillId="2" borderId="5" xfId="0" applyNumberFormat="1" applyFont="1" applyFill="1" applyBorder="1" applyAlignment="1" applyProtection="1">
      <alignment horizontal="center"/>
      <protection hidden="1"/>
    </xf>
    <xf numFmtId="3" fontId="38" fillId="2" borderId="10" xfId="0" applyNumberFormat="1" applyFont="1" applyFill="1" applyBorder="1" applyAlignment="1" applyProtection="1">
      <alignment horizontal="center"/>
      <protection hidden="1"/>
    </xf>
    <xf numFmtId="0" fontId="31" fillId="0" borderId="40" xfId="0" applyFont="1" applyFill="1" applyBorder="1" applyAlignment="1" applyProtection="1">
      <alignment horizontal="left"/>
      <protection hidden="1"/>
    </xf>
    <xf numFmtId="10" fontId="17" fillId="0" borderId="1" xfId="1" applyNumberFormat="1" applyFont="1" applyFill="1" applyBorder="1" applyAlignment="1" applyProtection="1">
      <alignment horizontal="center" vertical="center"/>
    </xf>
    <xf numFmtId="10" fontId="15" fillId="0" borderId="2" xfId="1" applyNumberFormat="1" applyFont="1" applyFill="1" applyBorder="1" applyAlignment="1" applyProtection="1">
      <alignment horizontal="center" vertical="center"/>
    </xf>
    <xf numFmtId="10" fontId="17" fillId="0" borderId="2" xfId="1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2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3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2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10" fontId="83" fillId="6" borderId="15" xfId="1" applyNumberFormat="1" applyFont="1" applyFill="1" applyBorder="1" applyAlignment="1" applyProtection="1">
      <alignment horizontal="center" vertical="center"/>
    </xf>
    <xf numFmtId="10" fontId="83" fillId="6" borderId="2" xfId="1" applyNumberFormat="1" applyFont="1" applyFill="1" applyBorder="1" applyAlignment="1" applyProtection="1">
      <alignment horizontal="center" vertical="center"/>
    </xf>
    <xf numFmtId="0" fontId="82" fillId="3" borderId="1" xfId="0" applyFont="1" applyFill="1" applyBorder="1" applyAlignment="1" applyProtection="1">
      <alignment horizontal="left" vertical="center"/>
    </xf>
    <xf numFmtId="4" fontId="15" fillId="2" borderId="15" xfId="0" applyNumberFormat="1" applyFont="1" applyFill="1" applyBorder="1" applyAlignment="1" applyProtection="1">
      <alignment horizontal="center" vertical="center"/>
      <protection locked="0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15" xfId="1" applyNumberFormat="1" applyFont="1" applyFill="1" applyBorder="1" applyAlignment="1" applyProtection="1">
      <alignment horizontal="center" vertical="center"/>
      <protection locked="0"/>
    </xf>
    <xf numFmtId="10" fontId="15" fillId="2" borderId="2" xfId="1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1" applyNumberFormat="1" applyFont="1" applyFill="1" applyBorder="1" applyAlignment="1" applyProtection="1">
      <alignment horizontal="center" vertical="center"/>
    </xf>
    <xf numFmtId="3" fontId="84" fillId="0" borderId="1" xfId="0" applyNumberFormat="1" applyFont="1" applyFill="1" applyBorder="1" applyAlignment="1" applyProtection="1">
      <alignment horizontal="right" vertical="center"/>
    </xf>
    <xf numFmtId="3" fontId="84" fillId="0" borderId="2" xfId="0" applyNumberFormat="1" applyFont="1" applyFill="1" applyBorder="1" applyAlignment="1" applyProtection="1">
      <alignment horizontal="right" vertical="center"/>
    </xf>
    <xf numFmtId="0" fontId="77" fillId="3" borderId="21" xfId="0" applyFont="1" applyFill="1" applyBorder="1" applyAlignment="1" applyProtection="1">
      <alignment horizontal="left" vertical="center"/>
    </xf>
    <xf numFmtId="0" fontId="4" fillId="5" borderId="1" xfId="0" applyFont="1" applyFill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vertical="center"/>
    </xf>
    <xf numFmtId="0" fontId="4" fillId="5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5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5" fillId="3" borderId="21" xfId="0" applyFont="1" applyFill="1" applyBorder="1" applyAlignment="1" applyProtection="1">
      <alignment horizontal="left" vertical="center"/>
    </xf>
    <xf numFmtId="0" fontId="85" fillId="3" borderId="21" xfId="0" applyFont="1" applyFill="1" applyBorder="1" applyAlignment="1" applyProtection="1">
      <alignment horizontal="center" vertical="center"/>
    </xf>
    <xf numFmtId="0" fontId="85" fillId="3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217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217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35" fillId="4" borderId="8" xfId="0" applyFont="1" applyFill="1" applyBorder="1" applyAlignment="1" applyProtection="1">
      <alignment horizontal="center"/>
      <protection hidden="1"/>
    </xf>
    <xf numFmtId="0" fontId="35" fillId="4" borderId="18" xfId="0" applyFont="1" applyFill="1" applyBorder="1" applyAlignment="1" applyProtection="1">
      <alignment horizontal="center"/>
      <protection hidden="1"/>
    </xf>
    <xf numFmtId="175" fontId="4" fillId="0" borderId="20" xfId="0" applyNumberFormat="1" applyFont="1" applyFill="1" applyBorder="1" applyAlignment="1" applyProtection="1">
      <alignment horizontal="center" vertical="center"/>
      <protection hidden="1"/>
    </xf>
    <xf numFmtId="176" fontId="31" fillId="0" borderId="8" xfId="0" applyNumberFormat="1" applyFont="1" applyBorder="1" applyAlignment="1" applyProtection="1">
      <alignment horizontal="center" vertical="center"/>
      <protection hidden="1"/>
    </xf>
    <xf numFmtId="217" fontId="11" fillId="0" borderId="33" xfId="0" applyNumberFormat="1" applyFont="1" applyFill="1" applyBorder="1" applyAlignment="1" applyProtection="1">
      <alignment horizontal="center" vertical="center"/>
    </xf>
    <xf numFmtId="187" fontId="15" fillId="7" borderId="8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167" fontId="76" fillId="5" borderId="1" xfId="0" applyNumberFormat="1" applyFont="1" applyFill="1" applyBorder="1" applyAlignment="1" applyProtection="1">
      <alignment vertical="center"/>
    </xf>
    <xf numFmtId="167" fontId="76" fillId="5" borderId="2" xfId="0" applyNumberFormat="1" applyFont="1" applyFill="1" applyBorder="1" applyAlignment="1" applyProtection="1">
      <alignment vertical="center"/>
    </xf>
    <xf numFmtId="0" fontId="84" fillId="5" borderId="1" xfId="0" applyFont="1" applyFill="1" applyBorder="1" applyAlignment="1" applyProtection="1">
      <alignment horizontal="center" vertical="center"/>
    </xf>
    <xf numFmtId="0" fontId="86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vertical="center"/>
    </xf>
    <xf numFmtId="0" fontId="17" fillId="5" borderId="1" xfId="0" applyFont="1" applyFill="1" applyBorder="1" applyAlignment="1" applyProtection="1">
      <alignment horizontal="left" vertical="center"/>
    </xf>
    <xf numFmtId="0" fontId="87" fillId="5" borderId="1" xfId="0" applyFont="1" applyFill="1" applyBorder="1"/>
    <xf numFmtId="0" fontId="12" fillId="0" borderId="1" xfId="0" applyFont="1" applyBorder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  <protection hidden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" fillId="2" borderId="1" xfId="0" applyNumberFormat="1" applyFont="1" applyFill="1" applyBorder="1" applyAlignment="1" applyProtection="1">
      <alignment horizontal="right" vertical="center"/>
      <protection locked="0"/>
    </xf>
    <xf numFmtId="10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vertical="center"/>
      <protection hidden="1"/>
    </xf>
    <xf numFmtId="0" fontId="88" fillId="0" borderId="0" xfId="0" applyFont="1" applyAlignment="1" applyProtection="1">
      <alignment vertical="center"/>
      <protection hidden="1"/>
    </xf>
    <xf numFmtId="3" fontId="4" fillId="0" borderId="0" xfId="0" applyNumberFormat="1" applyFont="1" applyFill="1" applyAlignment="1" applyProtection="1">
      <alignment vertical="center"/>
      <protection hidden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3" fontId="1" fillId="0" borderId="1" xfId="0" applyNumberFormat="1" applyFont="1" applyBorder="1" applyAlignment="1" applyProtection="1">
      <alignment horizontal="right" vertical="center"/>
      <protection hidden="1"/>
    </xf>
    <xf numFmtId="3" fontId="1" fillId="5" borderId="2" xfId="0" applyNumberFormat="1" applyFont="1" applyFill="1" applyBorder="1" applyAlignment="1" applyProtection="1">
      <alignment horizontal="right" vertical="center"/>
      <protection hidden="1"/>
    </xf>
    <xf numFmtId="3" fontId="1" fillId="2" borderId="1" xfId="0" applyNumberFormat="1" applyFont="1" applyFill="1" applyBorder="1" applyAlignment="1" applyProtection="1">
      <alignment horizontal="center" vertical="center"/>
      <protection locked="0"/>
    </xf>
    <xf numFmtId="3" fontId="1" fillId="3" borderId="1" xfId="0" applyNumberFormat="1" applyFont="1" applyFill="1" applyBorder="1" applyAlignment="1" applyProtection="1">
      <alignment horizontal="center" vertical="center"/>
      <protection hidden="1"/>
    </xf>
    <xf numFmtId="3" fontId="1" fillId="5" borderId="1" xfId="0" applyNumberFormat="1" applyFont="1" applyFill="1" applyBorder="1" applyAlignment="1" applyProtection="1">
      <alignment horizontal="right" vertical="center"/>
      <protection hidden="1"/>
    </xf>
    <xf numFmtId="3" fontId="1" fillId="0" borderId="1" xfId="0" applyNumberFormat="1" applyFont="1" applyFill="1" applyBorder="1" applyAlignment="1" applyProtection="1">
      <alignment horizontal="right" vertical="center"/>
      <protection hidden="1"/>
    </xf>
    <xf numFmtId="3" fontId="1" fillId="0" borderId="1" xfId="0" applyNumberFormat="1" applyFont="1" applyFill="1" applyBorder="1" applyAlignment="1" applyProtection="1">
      <alignment horizontal="center" vertical="center"/>
      <protection hidden="1"/>
    </xf>
    <xf numFmtId="3" fontId="1" fillId="2" borderId="6" xfId="0" applyNumberFormat="1" applyFont="1" applyFill="1" applyBorder="1" applyAlignment="1" applyProtection="1">
      <alignment horizontal="center" vertical="center"/>
      <protection locked="0"/>
    </xf>
    <xf numFmtId="3" fontId="1" fillId="2" borderId="1" xfId="0" applyNumberFormat="1" applyFont="1" applyFill="1" applyBorder="1" applyAlignment="1" applyProtection="1">
      <alignment horizontal="center"/>
      <protection locked="0"/>
    </xf>
    <xf numFmtId="1" fontId="1" fillId="0" borderId="1" xfId="0" applyNumberFormat="1" applyFont="1" applyBorder="1" applyAlignment="1" applyProtection="1">
      <alignment horizontal="right" vertical="center"/>
      <protection hidden="1"/>
    </xf>
    <xf numFmtId="1" fontId="1" fillId="5" borderId="1" xfId="0" applyNumberFormat="1" applyFont="1" applyFill="1" applyBorder="1" applyAlignment="1" applyProtection="1">
      <alignment horizontal="right" vertical="center"/>
      <protection hidden="1"/>
    </xf>
    <xf numFmtId="3" fontId="1" fillId="0" borderId="8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3" fontId="1" fillId="0" borderId="5" xfId="0" applyNumberFormat="1" applyFont="1" applyFill="1" applyBorder="1" applyAlignment="1" applyProtection="1">
      <alignment horizontal="right" vertical="center"/>
      <protection hidden="1"/>
    </xf>
    <xf numFmtId="3" fontId="1" fillId="5" borderId="5" xfId="0" applyNumberFormat="1" applyFont="1" applyFill="1" applyBorder="1" applyAlignment="1" applyProtection="1">
      <alignment horizontal="right" vertical="center"/>
      <protection hidden="1"/>
    </xf>
    <xf numFmtId="3" fontId="1" fillId="5" borderId="7" xfId="0" applyNumberFormat="1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center" vertical="center"/>
      <protection hidden="1"/>
    </xf>
    <xf numFmtId="3" fontId="7" fillId="2" borderId="1" xfId="0" applyNumberFormat="1" applyFont="1" applyFill="1" applyBorder="1" applyAlignment="1" applyProtection="1">
      <alignment horizontal="center" vertical="center"/>
      <protection locked="0"/>
    </xf>
    <xf numFmtId="10" fontId="7" fillId="5" borderId="1" xfId="1" applyNumberFormat="1" applyFont="1" applyFill="1" applyBorder="1" applyAlignment="1" applyProtection="1">
      <alignment horizontal="center" vertical="center"/>
      <protection hidden="1"/>
    </xf>
    <xf numFmtId="3" fontId="4" fillId="5" borderId="1" xfId="0" applyNumberFormat="1" applyFont="1" applyFill="1" applyBorder="1" applyAlignment="1" applyProtection="1">
      <alignment horizontal="center" vertical="center"/>
      <protection hidden="1"/>
    </xf>
    <xf numFmtId="165" fontId="12" fillId="0" borderId="20" xfId="0" applyNumberFormat="1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Fill="1" applyBorder="1" applyAlignment="1" applyProtection="1">
      <alignment horizontal="center" vertical="center"/>
      <protection hidden="1"/>
    </xf>
    <xf numFmtId="3" fontId="4" fillId="6" borderId="1" xfId="0" applyNumberFormat="1" applyFont="1" applyFill="1" applyBorder="1" applyAlignment="1" applyProtection="1">
      <alignment horizontal="center" vertical="center"/>
      <protection locked="0"/>
    </xf>
    <xf numFmtId="3" fontId="62" fillId="2" borderId="1" xfId="0" applyNumberFormat="1" applyFont="1" applyFill="1" applyBorder="1" applyAlignment="1" applyProtection="1">
      <alignment horizontal="center" vertical="center"/>
      <protection locked="0"/>
    </xf>
    <xf numFmtId="3" fontId="4" fillId="7" borderId="2" xfId="0" applyNumberFormat="1" applyFont="1" applyFill="1" applyBorder="1" applyAlignment="1" applyProtection="1">
      <alignment horizontal="center" vertical="center"/>
      <protection hidden="1"/>
    </xf>
    <xf numFmtId="169" fontId="18" fillId="0" borderId="1" xfId="1" applyNumberFormat="1" applyFont="1" applyFill="1" applyBorder="1" applyAlignment="1" applyProtection="1">
      <alignment horizontal="center" vertical="center"/>
      <protection hidden="1"/>
    </xf>
    <xf numFmtId="10" fontId="18" fillId="0" borderId="1" xfId="1" applyNumberFormat="1" applyFont="1" applyFill="1" applyBorder="1" applyAlignment="1" applyProtection="1">
      <alignment horizontal="center" vertical="center"/>
      <protection hidden="1"/>
    </xf>
    <xf numFmtId="4" fontId="13" fillId="0" borderId="1" xfId="0" applyNumberFormat="1" applyFont="1" applyFill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horizontal="center" vertical="center"/>
      <protection hidden="1"/>
    </xf>
    <xf numFmtId="3" fontId="71" fillId="3" borderId="1" xfId="0" applyNumberFormat="1" applyFont="1" applyFill="1" applyBorder="1" applyAlignment="1" applyProtection="1">
      <alignment horizontal="center" vertical="center"/>
      <protection hidden="1"/>
    </xf>
    <xf numFmtId="169" fontId="14" fillId="0" borderId="1" xfId="1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locked="0"/>
    </xf>
    <xf numFmtId="10" fontId="4" fillId="0" borderId="1" xfId="1" applyNumberFormat="1" applyFont="1" applyBorder="1" applyAlignment="1" applyProtection="1">
      <alignment horizontal="center" vertical="center"/>
      <protection hidden="1"/>
    </xf>
    <xf numFmtId="3" fontId="62" fillId="3" borderId="1" xfId="0" applyNumberFormat="1" applyFont="1" applyFill="1" applyBorder="1" applyAlignment="1" applyProtection="1">
      <alignment horizontal="center" vertical="center"/>
      <protection hidden="1"/>
    </xf>
    <xf numFmtId="4" fontId="4" fillId="0" borderId="1" xfId="0" applyNumberFormat="1" applyFont="1" applyBorder="1" applyAlignment="1" applyProtection="1">
      <alignment horizontal="center" vertical="center"/>
      <protection hidden="1"/>
    </xf>
    <xf numFmtId="4" fontId="4" fillId="6" borderId="1" xfId="0" applyNumberFormat="1" applyFont="1" applyFill="1" applyBorder="1" applyAlignment="1" applyProtection="1">
      <alignment horizontal="center" vertical="center"/>
      <protection locked="0"/>
    </xf>
    <xf numFmtId="2" fontId="75" fillId="0" borderId="1" xfId="0" applyNumberFormat="1" applyFont="1" applyBorder="1" applyAlignment="1" applyProtection="1">
      <alignment horizontal="center" vertical="center"/>
      <protection hidden="1"/>
    </xf>
    <xf numFmtId="2" fontId="63" fillId="0" borderId="1" xfId="0" applyNumberFormat="1" applyFont="1" applyBorder="1" applyAlignment="1" applyProtection="1">
      <alignment horizontal="center" vertical="center"/>
      <protection hidden="1"/>
    </xf>
    <xf numFmtId="4" fontId="4" fillId="2" borderId="1" xfId="0" applyNumberFormat="1" applyFont="1" applyFill="1" applyBorder="1" applyAlignment="1" applyProtection="1">
      <alignment horizontal="center" vertical="center"/>
      <protection locked="0"/>
    </xf>
    <xf numFmtId="3" fontId="13" fillId="0" borderId="6" xfId="0" applyNumberFormat="1" applyFont="1" applyFill="1" applyBorder="1" applyAlignment="1" applyProtection="1">
      <alignment horizontal="center" vertical="center"/>
      <protection hidden="1"/>
    </xf>
    <xf numFmtId="3" fontId="13" fillId="5" borderId="6" xfId="0" applyNumberFormat="1" applyFont="1" applyFill="1" applyBorder="1" applyAlignment="1" applyProtection="1">
      <alignment horizontal="center" vertical="center"/>
      <protection hidden="1"/>
    </xf>
    <xf numFmtId="4" fontId="52" fillId="0" borderId="6" xfId="0" applyNumberFormat="1" applyFont="1" applyFill="1" applyBorder="1" applyAlignment="1" applyProtection="1">
      <alignment horizontal="center" vertical="center"/>
      <protection hidden="1"/>
    </xf>
    <xf numFmtId="4" fontId="63" fillId="0" borderId="8" xfId="0" applyNumberFormat="1" applyFont="1" applyBorder="1" applyAlignment="1" applyProtection="1">
      <alignment horizontal="center" vertical="center"/>
      <protection hidden="1"/>
    </xf>
    <xf numFmtId="3" fontId="77" fillId="0" borderId="8" xfId="0" applyNumberFormat="1" applyFont="1" applyBorder="1" applyAlignment="1" applyProtection="1">
      <alignment horizontal="center" vertical="center"/>
      <protection hidden="1"/>
    </xf>
    <xf numFmtId="2" fontId="18" fillId="6" borderId="1" xfId="0" applyNumberFormat="1" applyFont="1" applyFill="1" applyBorder="1" applyAlignment="1" applyProtection="1">
      <alignment horizontal="center" vertical="center"/>
      <protection locked="0"/>
    </xf>
    <xf numFmtId="4" fontId="78" fillId="0" borderId="1" xfId="0" applyNumberFormat="1" applyFont="1" applyBorder="1" applyAlignment="1" applyProtection="1">
      <alignment horizontal="center" vertical="center"/>
      <protection hidden="1"/>
    </xf>
    <xf numFmtId="2" fontId="4" fillId="0" borderId="1" xfId="0" applyNumberFormat="1" applyFont="1" applyBorder="1" applyAlignment="1" applyProtection="1">
      <alignment horizontal="center" vertical="center"/>
      <protection hidden="1"/>
    </xf>
    <xf numFmtId="3" fontId="4" fillId="3" borderId="21" xfId="0" applyNumberFormat="1" applyFont="1" applyFill="1" applyBorder="1" applyAlignment="1" applyProtection="1">
      <alignment horizontal="center" vertical="center"/>
      <protection hidden="1"/>
    </xf>
    <xf numFmtId="2" fontId="55" fillId="0" borderId="1" xfId="0" applyNumberFormat="1" applyFont="1" applyBorder="1" applyAlignment="1" applyProtection="1">
      <alignment horizontal="center" vertical="center"/>
      <protection hidden="1"/>
    </xf>
    <xf numFmtId="2" fontId="79" fillId="0" borderId="8" xfId="0" applyNumberFormat="1" applyFont="1" applyBorder="1" applyAlignment="1" applyProtection="1">
      <alignment horizontal="center" vertical="center"/>
      <protection hidden="1"/>
    </xf>
    <xf numFmtId="2" fontId="80" fillId="0" borderId="29" xfId="0" applyNumberFormat="1" applyFont="1" applyBorder="1" applyAlignment="1" applyProtection="1">
      <alignment horizontal="center" vertical="center"/>
      <protection hidden="1"/>
    </xf>
    <xf numFmtId="0" fontId="4" fillId="3" borderId="0" xfId="0" applyFont="1" applyFill="1" applyAlignment="1" applyProtection="1">
      <alignment horizontal="center" vertical="center"/>
      <protection hidden="1"/>
    </xf>
    <xf numFmtId="3" fontId="7" fillId="0" borderId="2" xfId="0" applyNumberFormat="1" applyFont="1" applyFill="1" applyBorder="1" applyAlignment="1" applyProtection="1">
      <alignment horizontal="center" vertical="center"/>
      <protection hidden="1"/>
    </xf>
    <xf numFmtId="3" fontId="7" fillId="2" borderId="2" xfId="0" applyNumberFormat="1" applyFont="1" applyFill="1" applyBorder="1" applyAlignment="1" applyProtection="1">
      <alignment horizontal="center" vertical="center"/>
      <protection locked="0"/>
    </xf>
    <xf numFmtId="3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10" fontId="7" fillId="5" borderId="2" xfId="1" applyNumberFormat="1" applyFont="1" applyFill="1" applyBorder="1" applyAlignment="1" applyProtection="1">
      <alignment horizontal="center" vertical="center"/>
      <protection hidden="1"/>
    </xf>
    <xf numFmtId="3" fontId="71" fillId="0" borderId="2" xfId="0" applyNumberFormat="1" applyFont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center" vertical="center"/>
      <protection hidden="1"/>
    </xf>
    <xf numFmtId="165" fontId="12" fillId="0" borderId="24" xfId="0" applyNumberFormat="1" applyFont="1" applyFill="1" applyBorder="1" applyAlignment="1" applyProtection="1">
      <alignment horizontal="center" vertical="center"/>
      <protection hidden="1"/>
    </xf>
    <xf numFmtId="3" fontId="71" fillId="0" borderId="2" xfId="0" applyNumberFormat="1" applyFont="1" applyFill="1" applyBorder="1" applyAlignment="1" applyProtection="1">
      <alignment horizontal="center" vertical="center"/>
      <protection hidden="1"/>
    </xf>
    <xf numFmtId="3" fontId="62" fillId="2" borderId="2" xfId="0" applyNumberFormat="1" applyFont="1" applyFill="1" applyBorder="1" applyAlignment="1" applyProtection="1">
      <alignment horizontal="center" vertical="center"/>
      <protection locked="0"/>
    </xf>
    <xf numFmtId="3" fontId="4" fillId="0" borderId="2" xfId="0" applyNumberFormat="1" applyFont="1" applyBorder="1" applyAlignment="1" applyProtection="1">
      <alignment horizontal="center" vertical="center"/>
      <protection hidden="1"/>
    </xf>
    <xf numFmtId="169" fontId="18" fillId="0" borderId="2" xfId="1" applyNumberFormat="1" applyFont="1" applyFill="1" applyBorder="1" applyAlignment="1" applyProtection="1">
      <alignment horizontal="center" vertical="center"/>
      <protection hidden="1"/>
    </xf>
    <xf numFmtId="10" fontId="18" fillId="0" borderId="2" xfId="1" applyNumberFormat="1" applyFont="1" applyFill="1" applyBorder="1" applyAlignment="1" applyProtection="1">
      <alignment horizontal="center" vertical="center"/>
      <protection hidden="1"/>
    </xf>
    <xf numFmtId="4" fontId="13" fillId="0" borderId="2" xfId="0" applyNumberFormat="1" applyFont="1" applyFill="1" applyBorder="1" applyAlignment="1" applyProtection="1">
      <alignment horizontal="center" vertical="center"/>
      <protection hidden="1"/>
    </xf>
    <xf numFmtId="4" fontId="14" fillId="0" borderId="10" xfId="0" applyNumberFormat="1" applyFont="1" applyFill="1" applyBorder="1" applyAlignment="1" applyProtection="1">
      <alignment horizontal="center" vertical="center"/>
      <protection hidden="1"/>
    </xf>
    <xf numFmtId="3" fontId="4" fillId="0" borderId="18" xfId="0" applyNumberFormat="1" applyFont="1" applyFill="1" applyBorder="1" applyAlignment="1" applyProtection="1">
      <alignment horizontal="center" vertical="center"/>
      <protection hidden="1"/>
    </xf>
    <xf numFmtId="3" fontId="71" fillId="3" borderId="2" xfId="0" applyNumberFormat="1" applyFont="1" applyFill="1" applyBorder="1" applyAlignment="1" applyProtection="1">
      <alignment horizontal="center" vertical="center"/>
      <protection hidden="1"/>
    </xf>
    <xf numFmtId="169" fontId="14" fillId="0" borderId="2" xfId="1" applyNumberFormat="1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Fill="1" applyBorder="1" applyAlignment="1" applyProtection="1">
      <alignment horizontal="center" vertical="center"/>
      <protection locked="0"/>
    </xf>
    <xf numFmtId="10" fontId="4" fillId="0" borderId="2" xfId="1" applyNumberFormat="1" applyFont="1" applyBorder="1" applyAlignment="1" applyProtection="1">
      <alignment horizontal="center" vertical="center"/>
      <protection hidden="1"/>
    </xf>
    <xf numFmtId="3" fontId="62" fillId="3" borderId="2" xfId="0" applyNumberFormat="1" applyFont="1" applyFill="1" applyBorder="1" applyAlignment="1" applyProtection="1">
      <alignment horizontal="center" vertical="center"/>
      <protection hidden="1"/>
    </xf>
    <xf numFmtId="4" fontId="4" fillId="0" borderId="2" xfId="0" applyNumberFormat="1" applyFont="1" applyBorder="1" applyAlignment="1" applyProtection="1">
      <alignment horizontal="center" vertical="center"/>
      <protection hidden="1"/>
    </xf>
    <xf numFmtId="3" fontId="4" fillId="6" borderId="2" xfId="0" applyNumberFormat="1" applyFont="1" applyFill="1" applyBorder="1" applyAlignment="1" applyProtection="1">
      <alignment horizontal="center" vertical="center"/>
      <protection locked="0"/>
    </xf>
    <xf numFmtId="4" fontId="4" fillId="6" borderId="2" xfId="0" applyNumberFormat="1" applyFont="1" applyFill="1" applyBorder="1" applyAlignment="1" applyProtection="1">
      <alignment horizontal="center" vertical="center"/>
      <protection locked="0"/>
    </xf>
    <xf numFmtId="2" fontId="75" fillId="0" borderId="2" xfId="0" applyNumberFormat="1" applyFont="1" applyBorder="1" applyAlignment="1" applyProtection="1">
      <alignment horizontal="center" vertical="center"/>
      <protection hidden="1"/>
    </xf>
    <xf numFmtId="2" fontId="63" fillId="0" borderId="2" xfId="0" applyNumberFormat="1" applyFont="1" applyBorder="1" applyAlignment="1" applyProtection="1">
      <alignment horizontal="center" vertical="center"/>
      <protection hidden="1"/>
    </xf>
    <xf numFmtId="3" fontId="13" fillId="0" borderId="28" xfId="0" applyNumberFormat="1" applyFont="1" applyFill="1" applyBorder="1" applyAlignment="1" applyProtection="1">
      <alignment horizontal="center" vertical="center"/>
      <protection hidden="1"/>
    </xf>
    <xf numFmtId="3" fontId="13" fillId="5" borderId="28" xfId="0" applyNumberFormat="1" applyFont="1" applyFill="1" applyBorder="1" applyAlignment="1" applyProtection="1">
      <alignment horizontal="center" vertical="center"/>
      <protection hidden="1"/>
    </xf>
    <xf numFmtId="4" fontId="52" fillId="0" borderId="28" xfId="0" applyNumberFormat="1" applyFont="1" applyFill="1" applyBorder="1" applyAlignment="1" applyProtection="1">
      <alignment horizontal="center" vertical="center"/>
      <protection hidden="1"/>
    </xf>
    <xf numFmtId="4" fontId="63" fillId="0" borderId="18" xfId="0" applyNumberFormat="1" applyFont="1" applyBorder="1" applyAlignment="1" applyProtection="1">
      <alignment horizontal="center" vertical="center"/>
      <protection hidden="1"/>
    </xf>
    <xf numFmtId="3" fontId="77" fillId="0" borderId="18" xfId="0" applyNumberFormat="1" applyFont="1" applyBorder="1" applyAlignment="1" applyProtection="1">
      <alignment horizontal="center" vertical="center"/>
      <protection hidden="1"/>
    </xf>
    <xf numFmtId="3" fontId="4" fillId="3" borderId="18" xfId="0" applyNumberFormat="1" applyFont="1" applyFill="1" applyBorder="1" applyAlignment="1" applyProtection="1">
      <alignment horizontal="center" vertical="center"/>
      <protection hidden="1"/>
    </xf>
    <xf numFmtId="2" fontId="18" fillId="6" borderId="2" xfId="0" applyNumberFormat="1" applyFont="1" applyFill="1" applyBorder="1" applyAlignment="1" applyProtection="1">
      <alignment horizontal="center" vertical="center"/>
      <protection locked="0"/>
    </xf>
    <xf numFmtId="4" fontId="78" fillId="0" borderId="2" xfId="0" applyNumberFormat="1" applyFont="1" applyBorder="1" applyAlignment="1" applyProtection="1">
      <alignment horizontal="center" vertical="center"/>
      <protection hidden="1"/>
    </xf>
    <xf numFmtId="2" fontId="4" fillId="0" borderId="2" xfId="0" applyNumberFormat="1" applyFont="1" applyBorder="1" applyAlignment="1" applyProtection="1">
      <alignment horizontal="center" vertical="center"/>
      <protection hidden="1"/>
    </xf>
    <xf numFmtId="2" fontId="55" fillId="0" borderId="2" xfId="0" applyNumberFormat="1" applyFont="1" applyBorder="1" applyAlignment="1" applyProtection="1">
      <alignment horizontal="center" vertical="center"/>
      <protection hidden="1"/>
    </xf>
    <xf numFmtId="2" fontId="79" fillId="0" borderId="18" xfId="0" applyNumberFormat="1" applyFont="1" applyBorder="1" applyAlignment="1" applyProtection="1">
      <alignment horizontal="center" vertical="center"/>
      <protection hidden="1"/>
    </xf>
    <xf numFmtId="2" fontId="80" fillId="0" borderId="30" xfId="0" applyNumberFormat="1" applyFont="1" applyBorder="1" applyAlignment="1" applyProtection="1">
      <alignment horizontal="center" vertical="center"/>
      <protection hidden="1"/>
    </xf>
    <xf numFmtId="2" fontId="4" fillId="0" borderId="0" xfId="0" applyNumberFormat="1" applyFont="1" applyAlignment="1" applyProtection="1">
      <alignment horizontal="center" vertical="center"/>
      <protection hidden="1"/>
    </xf>
    <xf numFmtId="168" fontId="4" fillId="2" borderId="1" xfId="0" applyNumberFormat="1" applyFont="1" applyFill="1" applyBorder="1" applyAlignment="1" applyProtection="1">
      <alignment horizontal="center" vertical="center"/>
      <protection locked="0"/>
    </xf>
    <xf numFmtId="10" fontId="4" fillId="2" borderId="1" xfId="1" applyNumberFormat="1" applyFont="1" applyFill="1" applyBorder="1" applyAlignment="1" applyProtection="1">
      <alignment horizontal="center" vertical="center"/>
      <protection locked="0"/>
    </xf>
    <xf numFmtId="10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center" vertical="center"/>
      <protection hidden="1"/>
    </xf>
    <xf numFmtId="169" fontId="4" fillId="0" borderId="13" xfId="1" applyNumberFormat="1" applyFont="1" applyBorder="1" applyAlignment="1" applyProtection="1">
      <alignment horizontal="center" vertical="center"/>
      <protection hidden="1"/>
    </xf>
    <xf numFmtId="10" fontId="4" fillId="0" borderId="8" xfId="1" applyNumberFormat="1" applyFont="1" applyFill="1" applyBorder="1" applyAlignment="1" applyProtection="1">
      <alignment horizontal="center" vertical="center"/>
      <protection hidden="1"/>
    </xf>
    <xf numFmtId="166" fontId="4" fillId="2" borderId="1" xfId="0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174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19" fontId="7" fillId="0" borderId="43" xfId="0" applyNumberFormat="1" applyFont="1" applyBorder="1" applyAlignment="1" applyProtection="1">
      <alignment horizontal="center" vertical="center"/>
      <protection hidden="1"/>
    </xf>
    <xf numFmtId="219" fontId="7" fillId="0" borderId="44" xfId="0" applyNumberFormat="1" applyFont="1" applyBorder="1" applyAlignment="1" applyProtection="1">
      <alignment horizontal="center" vertical="center"/>
      <protection hidden="1"/>
    </xf>
    <xf numFmtId="219" fontId="7" fillId="0" borderId="45" xfId="0" applyNumberFormat="1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5" fontId="7" fillId="0" borderId="9" xfId="0" applyNumberFormat="1" applyFont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lef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0" fontId="7" fillId="0" borderId="0" xfId="0" applyFont="1" applyBorder="1" applyAlignment="1" applyProtection="1">
      <alignment horizontal="center" vertical="top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7" fillId="0" borderId="15" xfId="0" applyNumberFormat="1" applyFont="1" applyBorder="1" applyAlignment="1" applyProtection="1">
      <alignment horizontal="center" vertical="center"/>
      <protection hidden="1"/>
    </xf>
    <xf numFmtId="3" fontId="7" fillId="0" borderId="6" xfId="0" applyNumberFormat="1" applyFont="1" applyBorder="1" applyAlignment="1" applyProtection="1">
      <alignment horizontal="center" vertical="center"/>
      <protection hidden="1"/>
    </xf>
    <xf numFmtId="182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3" fontId="4" fillId="0" borderId="2" xfId="0" applyNumberFormat="1" applyFont="1" applyBorder="1" applyAlignment="1" applyProtection="1">
      <alignment horizontal="right" vertical="top" wrapText="1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 applyProtection="1">
      <alignment horizontal="center" vertical="top" wrapText="1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91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9" xfId="0" applyNumberFormat="1" applyFont="1" applyFill="1" applyBorder="1" applyAlignment="1" applyProtection="1">
      <alignment horizontal="center" vertical="center" wrapText="1"/>
    </xf>
    <xf numFmtId="210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3" fontId="4" fillId="0" borderId="2" xfId="0" applyNumberFormat="1" applyFont="1" applyBorder="1" applyAlignment="1" applyProtection="1">
      <alignment horizontal="right" vertical="center" wrapText="1"/>
    </xf>
    <xf numFmtId="184" fontId="11" fillId="0" borderId="0" xfId="0" applyNumberFormat="1" applyFont="1" applyBorder="1" applyAlignment="1" applyProtection="1">
      <alignment horizontal="center" vertical="center"/>
    </xf>
    <xf numFmtId="177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33" xfId="0" applyNumberFormat="1" applyFont="1" applyFill="1" applyBorder="1" applyAlignment="1" applyProtection="1">
      <alignment horizontal="center" vertical="center" wrapText="1"/>
    </xf>
    <xf numFmtId="0" fontId="4" fillId="5" borderId="0" xfId="0" applyFont="1" applyFill="1" applyAlignment="1" applyProtection="1">
      <alignment horizontal="left"/>
    </xf>
    <xf numFmtId="3" fontId="4" fillId="3" borderId="46" xfId="0" applyNumberFormat="1" applyFont="1" applyFill="1" applyBorder="1" applyAlignment="1" applyProtection="1">
      <alignment horizontal="center" vertical="center" textRotation="90"/>
    </xf>
    <xf numFmtId="0" fontId="4" fillId="0" borderId="47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79" fontId="4" fillId="0" borderId="0" xfId="0" applyNumberFormat="1" applyFont="1" applyBorder="1" applyAlignment="1" applyProtection="1">
      <alignment horizontal="center" vertical="top"/>
    </xf>
    <xf numFmtId="175" fontId="4" fillId="0" borderId="9" xfId="0" applyNumberFormat="1" applyFont="1" applyBorder="1" applyAlignment="1" applyProtection="1">
      <alignment horizontal="center" vertical="center" wrapText="1"/>
    </xf>
    <xf numFmtId="211" fontId="4" fillId="0" borderId="9" xfId="0" applyNumberFormat="1" applyFont="1" applyBorder="1" applyAlignment="1" applyProtection="1">
      <alignment horizontal="center" vertical="center" wrapText="1"/>
    </xf>
    <xf numFmtId="211" fontId="4" fillId="0" borderId="33" xfId="0" applyNumberFormat="1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2" fontId="26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50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0" fontId="4" fillId="0" borderId="20" xfId="0" applyNumberFormat="1" applyFont="1" applyBorder="1" applyAlignment="1" applyProtection="1">
      <alignment horizontal="center" vertical="center" wrapText="1"/>
      <protection hidden="1"/>
    </xf>
    <xf numFmtId="180" fontId="4" fillId="0" borderId="8" xfId="0" applyNumberFormat="1" applyFont="1" applyBorder="1" applyAlignment="1" applyProtection="1">
      <alignment horizontal="center" vertical="center" wrapText="1"/>
      <protection hidden="1"/>
    </xf>
    <xf numFmtId="174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10" fillId="0" borderId="43" xfId="0" applyFont="1" applyBorder="1" applyAlignment="1" applyProtection="1">
      <alignment horizontal="center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48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5" fontId="39" fillId="6" borderId="20" xfId="0" applyNumberFormat="1" applyFont="1" applyFill="1" applyBorder="1" applyAlignment="1" applyProtection="1">
      <alignment horizontal="center" vertical="center"/>
      <protection locked="0"/>
    </xf>
    <xf numFmtId="215" fontId="39" fillId="6" borderId="8" xfId="0" applyNumberFormat="1" applyFont="1" applyFill="1" applyBorder="1" applyAlignment="1" applyProtection="1">
      <alignment horizontal="center" vertical="center"/>
      <protection locked="0"/>
    </xf>
    <xf numFmtId="216" fontId="39" fillId="0" borderId="20" xfId="0" applyNumberFormat="1" applyFont="1" applyFill="1" applyBorder="1" applyAlignment="1" applyProtection="1">
      <alignment horizontal="center" vertical="center"/>
      <protection hidden="1"/>
    </xf>
    <xf numFmtId="216" fontId="39" fillId="0" borderId="8" xfId="0" applyNumberFormat="1" applyFont="1" applyFill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174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31" fillId="0" borderId="51" xfId="0" applyFont="1" applyBorder="1" applyAlignment="1" applyProtection="1">
      <alignment horizontal="center" vertical="justify"/>
      <protection hidden="1"/>
    </xf>
    <xf numFmtId="0" fontId="31" fillId="0" borderId="52" xfId="0" applyFont="1" applyBorder="1" applyAlignment="1" applyProtection="1">
      <alignment horizontal="center" vertical="justify"/>
      <protection hidden="1"/>
    </xf>
    <xf numFmtId="0" fontId="31" fillId="0" borderId="23" xfId="0" applyFont="1" applyBorder="1" applyAlignment="1" applyProtection="1">
      <alignment horizontal="center" vertical="center"/>
      <protection hidden="1"/>
    </xf>
    <xf numFmtId="0" fontId="31" fillId="0" borderId="21" xfId="0" applyFont="1" applyBorder="1" applyAlignment="1" applyProtection="1">
      <alignment horizontal="center" vertical="center"/>
      <protection hidden="1"/>
    </xf>
    <xf numFmtId="3" fontId="35" fillId="3" borderId="53" xfId="0" applyNumberFormat="1" applyFont="1" applyFill="1" applyBorder="1" applyAlignment="1" applyProtection="1">
      <alignment horizontal="center" vertical="center" textRotation="75"/>
      <protection hidden="1"/>
    </xf>
    <xf numFmtId="3" fontId="35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1" fillId="0" borderId="53" xfId="0" applyFont="1" applyBorder="1" applyAlignment="1" applyProtection="1">
      <alignment horizontal="center" vertical="justify"/>
      <protection hidden="1"/>
    </xf>
    <xf numFmtId="0" fontId="31" fillId="0" borderId="25" xfId="0" applyFont="1" applyBorder="1" applyAlignment="1" applyProtection="1">
      <alignment horizontal="center" vertical="justify"/>
      <protection hidden="1"/>
    </xf>
    <xf numFmtId="0" fontId="31" fillId="0" borderId="19" xfId="0" applyFont="1" applyBorder="1" applyAlignment="1" applyProtection="1">
      <alignment horizontal="center" vertical="center"/>
      <protection hidden="1"/>
    </xf>
    <xf numFmtId="0" fontId="31" fillId="0" borderId="3" xfId="0" applyFont="1" applyBorder="1" applyAlignment="1" applyProtection="1">
      <alignment horizontal="center" vertical="center"/>
      <protection hidden="1"/>
    </xf>
    <xf numFmtId="0" fontId="31" fillId="0" borderId="9" xfId="0" applyFont="1" applyBorder="1" applyAlignment="1" applyProtection="1">
      <alignment horizontal="center" vertical="center"/>
      <protection hidden="1"/>
    </xf>
    <xf numFmtId="0" fontId="31" fillId="0" borderId="1" xfId="0" applyFont="1" applyBorder="1" applyAlignment="1" applyProtection="1">
      <alignment horizontal="center" vertical="center"/>
      <protection hidden="1"/>
    </xf>
    <xf numFmtId="0" fontId="31" fillId="0" borderId="54" xfId="0" applyFont="1" applyBorder="1" applyAlignment="1" applyProtection="1">
      <alignment horizontal="center" vertical="justify"/>
      <protection hidden="1"/>
    </xf>
    <xf numFmtId="0" fontId="31" fillId="0" borderId="37" xfId="0" applyFont="1" applyBorder="1" applyAlignment="1" applyProtection="1">
      <alignment horizontal="center" vertical="justify"/>
      <protection hidden="1"/>
    </xf>
    <xf numFmtId="0" fontId="31" fillId="0" borderId="48" xfId="0" applyFont="1" applyBorder="1" applyAlignment="1" applyProtection="1">
      <alignment horizontal="center" vertical="center"/>
      <protection hidden="1"/>
    </xf>
    <xf numFmtId="0" fontId="31" fillId="0" borderId="6" xfId="0" applyFont="1" applyBorder="1" applyAlignment="1" applyProtection="1">
      <alignment horizontal="center" vertical="center"/>
      <protection hidden="1"/>
    </xf>
    <xf numFmtId="174" fontId="30" fillId="0" borderId="0" xfId="0" applyNumberFormat="1" applyFont="1" applyAlignment="1" applyProtection="1">
      <alignment horizontal="center"/>
      <protection hidden="1"/>
    </xf>
    <xf numFmtId="0" fontId="29" fillId="0" borderId="0" xfId="0" applyFont="1" applyAlignment="1" applyProtection="1">
      <alignment horizontal="center"/>
      <protection hidden="1"/>
    </xf>
    <xf numFmtId="0" fontId="29" fillId="0" borderId="0" xfId="0" applyFont="1" applyBorder="1" applyAlignment="1" applyProtection="1">
      <alignment horizontal="center" vertical="top" wrapText="1"/>
      <protection hidden="1"/>
    </xf>
    <xf numFmtId="0" fontId="31" fillId="0" borderId="0" xfId="0" applyFont="1" applyFill="1" applyAlignment="1" applyProtection="1">
      <alignment horizontal="left"/>
      <protection hidden="1"/>
    </xf>
    <xf numFmtId="0" fontId="31" fillId="0" borderId="27" xfId="0" applyFont="1" applyBorder="1" applyAlignment="1" applyProtection="1">
      <alignment horizontal="center" vertical="center"/>
      <protection hidden="1"/>
    </xf>
    <xf numFmtId="0" fontId="31" fillId="0" borderId="17" xfId="0" applyFont="1" applyBorder="1" applyAlignment="1" applyProtection="1">
      <alignment horizontal="center" vertical="center"/>
      <protection hidden="1"/>
    </xf>
    <xf numFmtId="174" fontId="8" fillId="0" borderId="0" xfId="0" applyNumberFormat="1" applyFont="1" applyAlignment="1" applyProtection="1">
      <alignment horizontal="center" vertical="center"/>
    </xf>
    <xf numFmtId="0" fontId="42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7" fontId="7" fillId="0" borderId="15" xfId="0" applyNumberFormat="1" applyFont="1" applyBorder="1" applyAlignment="1" applyProtection="1">
      <alignment horizontal="center" vertical="center"/>
      <protection hidden="1"/>
    </xf>
    <xf numFmtId="207" fontId="7" fillId="0" borderId="31" xfId="0" applyNumberFormat="1" applyFont="1" applyBorder="1" applyAlignment="1" applyProtection="1">
      <alignment horizontal="center" vertical="center"/>
      <protection hidden="1"/>
    </xf>
    <xf numFmtId="207" fontId="7" fillId="0" borderId="6" xfId="0" applyNumberFormat="1" applyFont="1" applyBorder="1" applyAlignment="1" applyProtection="1">
      <alignment horizontal="center" vertical="center"/>
      <protection hidden="1"/>
    </xf>
    <xf numFmtId="208" fontId="7" fillId="0" borderId="15" xfId="0" applyNumberFormat="1" applyFont="1" applyBorder="1" applyAlignment="1" applyProtection="1">
      <alignment horizontal="center" vertical="center"/>
      <protection hidden="1"/>
    </xf>
    <xf numFmtId="208" fontId="7" fillId="0" borderId="31" xfId="0" applyNumberFormat="1" applyFont="1" applyBorder="1" applyAlignment="1" applyProtection="1">
      <alignment horizontal="center" vertical="center"/>
      <protection hidden="1"/>
    </xf>
    <xf numFmtId="208" fontId="7" fillId="0" borderId="6" xfId="0" applyNumberFormat="1" applyFont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14" xfId="0" applyNumberFormat="1" applyFont="1" applyFill="1" applyBorder="1" applyAlignment="1" applyProtection="1">
      <alignment horizontal="center" vertical="center"/>
      <protection hidden="1"/>
    </xf>
    <xf numFmtId="166" fontId="4" fillId="5" borderId="8" xfId="0" applyNumberFormat="1" applyFont="1" applyFill="1" applyBorder="1" applyAlignment="1" applyProtection="1">
      <alignment horizontal="center" vertical="center"/>
      <protection hidden="1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14" xfId="0" applyNumberFormat="1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horizontal="center" vertical="center"/>
      <protection locked="0"/>
    </xf>
    <xf numFmtId="206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209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1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72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218" fontId="7" fillId="0" borderId="41" xfId="0" applyNumberFormat="1" applyFont="1" applyBorder="1" applyAlignment="1" applyProtection="1">
      <alignment horizontal="center" vertical="center"/>
      <protection hidden="1"/>
    </xf>
    <xf numFmtId="218" fontId="7" fillId="0" borderId="36" xfId="0" applyNumberFormat="1" applyFont="1" applyBorder="1" applyAlignment="1" applyProtection="1">
      <alignment horizontal="center" vertical="center"/>
      <protection hidden="1"/>
    </xf>
    <xf numFmtId="218" fontId="7" fillId="0" borderId="21" xfId="0" applyNumberFormat="1" applyFont="1" applyBorder="1" applyAlignment="1" applyProtection="1">
      <alignment horizontal="center" vertical="center"/>
      <protection hidden="1"/>
    </xf>
    <xf numFmtId="218" fontId="7" fillId="0" borderId="22" xfId="0" applyNumberFormat="1" applyFont="1" applyBorder="1" applyAlignment="1" applyProtection="1">
      <alignment horizontal="center" vertical="center"/>
      <protection hidden="1"/>
    </xf>
    <xf numFmtId="214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3" fillId="0" borderId="13" xfId="0" applyFont="1" applyBorder="1" applyAlignment="1" applyProtection="1">
      <alignment vertical="top" wrapText="1"/>
      <protection hidden="1"/>
    </xf>
    <xf numFmtId="0" fontId="63" fillId="0" borderId="14" xfId="0" applyFont="1" applyBorder="1" applyAlignment="1" applyProtection="1">
      <alignment vertical="top" wrapText="1"/>
      <protection hidden="1"/>
    </xf>
    <xf numFmtId="0" fontId="63" fillId="0" borderId="8" xfId="0" applyFont="1" applyBorder="1" applyAlignment="1" applyProtection="1">
      <alignment vertical="top" wrapText="1"/>
      <protection hidden="1"/>
    </xf>
    <xf numFmtId="169" fontId="7" fillId="0" borderId="1" xfId="1" applyNumberFormat="1" applyFont="1" applyFill="1" applyBorder="1" applyAlignment="1" applyProtection="1">
      <alignment horizontal="right" vertical="center"/>
      <protection hidden="1"/>
    </xf>
  </cellXfs>
  <cellStyles count="3">
    <cellStyle name="Normal" xfId="0" builtinId="0"/>
    <cellStyle name="Percent" xfId="1" builtinId="5"/>
    <cellStyle name="Standard_A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\P-2012\N_tables-add-DVG&amp;GT-20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ЧАЛО"/>
      <sheetName val="Разходи-Произв."/>
      <sheetName val="Разходи-Пренос"/>
      <sheetName val="РБА"/>
      <sheetName val="НВ"/>
      <sheetName val="ТИП-ПРОИЗ"/>
      <sheetName val="ТИП-ПРЕНОС"/>
      <sheetName val="Коефициенти"/>
      <sheetName val="Спецификация"/>
      <sheetName val="ДВГ"/>
      <sheetName val="ГТ(КУ)"/>
      <sheetName val="ВК"/>
      <sheetName val="ППК"/>
    </sheetNames>
    <sheetDataSet>
      <sheetData sheetId="0" refreshError="1"/>
      <sheetData sheetId="1" refreshError="1">
        <row r="79">
          <cell r="A79" t="str">
            <v>Гл. счетоводител:</v>
          </cell>
          <cell r="E79" t="str">
            <v>Изп. директор: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I24"/>
  <sheetViews>
    <sheetView topLeftCell="A7" workbookViewId="0">
      <selection activeCell="O17" sqref="O17"/>
    </sheetView>
  </sheetViews>
  <sheetFormatPr defaultRowHeight="12.75"/>
  <cols>
    <col min="1" max="1" width="9.140625" style="15"/>
    <col min="2" max="2" width="9.140625" style="47"/>
    <col min="3" max="8" width="9.140625" style="15"/>
    <col min="9" max="9" width="13.7109375" style="15" customWidth="1"/>
    <col min="10" max="16384" width="9.140625" style="15"/>
  </cols>
  <sheetData>
    <row r="3" spans="2:9">
      <c r="B3" s="695" t="s">
        <v>349</v>
      </c>
      <c r="C3" s="695"/>
      <c r="D3" s="695"/>
      <c r="E3" s="695"/>
      <c r="F3" s="695"/>
      <c r="G3" s="695"/>
      <c r="H3" s="695"/>
    </row>
    <row r="4" spans="2:9">
      <c r="B4" s="695" t="s">
        <v>350</v>
      </c>
      <c r="C4" s="695"/>
      <c r="D4" s="695"/>
      <c r="E4" s="695"/>
      <c r="F4" s="695"/>
      <c r="G4" s="695"/>
      <c r="H4" s="695"/>
    </row>
    <row r="7" spans="2:9">
      <c r="B7" s="46">
        <v>1</v>
      </c>
      <c r="C7" s="15" t="s">
        <v>351</v>
      </c>
    </row>
    <row r="8" spans="2:9">
      <c r="B8" s="47">
        <v>2</v>
      </c>
      <c r="C8" s="15" t="s">
        <v>352</v>
      </c>
    </row>
    <row r="9" spans="2:9" ht="27.75" customHeight="1">
      <c r="B9" s="59">
        <v>3</v>
      </c>
      <c r="C9" s="694" t="s">
        <v>353</v>
      </c>
      <c r="D9" s="694"/>
      <c r="E9" s="694"/>
      <c r="F9" s="694"/>
      <c r="G9" s="694"/>
      <c r="H9" s="694"/>
      <c r="I9" s="694"/>
    </row>
    <row r="10" spans="2:9" ht="39" customHeight="1">
      <c r="B10" s="59">
        <v>4</v>
      </c>
      <c r="C10" s="694" t="s">
        <v>354</v>
      </c>
      <c r="D10" s="694"/>
      <c r="E10" s="694"/>
      <c r="F10" s="694"/>
      <c r="G10" s="694"/>
      <c r="H10" s="694"/>
      <c r="I10" s="694"/>
    </row>
    <row r="11" spans="2:9" ht="28.5" customHeight="1">
      <c r="B11" s="59">
        <v>5</v>
      </c>
      <c r="C11" s="694" t="s">
        <v>355</v>
      </c>
      <c r="D11" s="694"/>
      <c r="E11" s="694"/>
      <c r="F11" s="694"/>
      <c r="G11" s="694"/>
      <c r="H11" s="694"/>
      <c r="I11" s="694"/>
    </row>
    <row r="12" spans="2:9" ht="30" customHeight="1">
      <c r="B12" s="59">
        <v>6</v>
      </c>
      <c r="C12" s="694" t="s">
        <v>757</v>
      </c>
      <c r="D12" s="694"/>
      <c r="E12" s="694"/>
      <c r="F12" s="694"/>
      <c r="G12" s="694"/>
      <c r="H12" s="694"/>
      <c r="I12" s="694"/>
    </row>
    <row r="13" spans="2:9" ht="27" customHeight="1">
      <c r="B13" s="59">
        <v>7</v>
      </c>
      <c r="C13" s="694" t="s">
        <v>356</v>
      </c>
      <c r="D13" s="694"/>
      <c r="E13" s="694"/>
      <c r="F13" s="694"/>
      <c r="G13" s="694"/>
      <c r="H13" s="694"/>
      <c r="I13" s="694"/>
    </row>
    <row r="14" spans="2:9" ht="40.5" customHeight="1">
      <c r="B14" s="59">
        <v>8</v>
      </c>
      <c r="C14" s="694" t="s">
        <v>357</v>
      </c>
      <c r="D14" s="694"/>
      <c r="E14" s="694"/>
      <c r="F14" s="694"/>
      <c r="G14" s="694"/>
      <c r="H14" s="694"/>
      <c r="I14" s="694"/>
    </row>
    <row r="15" spans="2:9" ht="27" customHeight="1">
      <c r="B15" s="59">
        <v>9</v>
      </c>
      <c r="C15" s="694" t="s">
        <v>358</v>
      </c>
      <c r="D15" s="694"/>
      <c r="E15" s="694"/>
      <c r="F15" s="694"/>
      <c r="G15" s="694"/>
      <c r="H15" s="694"/>
      <c r="I15" s="694"/>
    </row>
    <row r="16" spans="2:9">
      <c r="B16" s="59">
        <v>10</v>
      </c>
      <c r="C16" s="694" t="s">
        <v>359</v>
      </c>
      <c r="D16" s="694"/>
      <c r="E16" s="694"/>
      <c r="F16" s="694"/>
      <c r="G16" s="694"/>
      <c r="H16" s="694"/>
      <c r="I16" s="694"/>
    </row>
    <row r="17" spans="2:9" ht="39" customHeight="1">
      <c r="B17" s="59">
        <v>11</v>
      </c>
      <c r="C17" s="694" t="s">
        <v>360</v>
      </c>
      <c r="D17" s="694"/>
      <c r="E17" s="694"/>
      <c r="F17" s="694"/>
      <c r="G17" s="694"/>
      <c r="H17" s="694"/>
      <c r="I17" s="694"/>
    </row>
    <row r="18" spans="2:9" ht="43.5" customHeight="1">
      <c r="B18" s="59">
        <v>12</v>
      </c>
      <c r="C18" s="694" t="s">
        <v>361</v>
      </c>
      <c r="D18" s="694"/>
      <c r="E18" s="694"/>
      <c r="F18" s="694"/>
      <c r="G18" s="694"/>
      <c r="H18" s="694"/>
      <c r="I18" s="694"/>
    </row>
    <row r="19" spans="2:9">
      <c r="B19" s="59">
        <v>13</v>
      </c>
      <c r="C19" s="694" t="s">
        <v>362</v>
      </c>
      <c r="D19" s="694"/>
      <c r="E19" s="694"/>
      <c r="F19" s="694"/>
      <c r="G19" s="694"/>
      <c r="H19" s="694"/>
      <c r="I19" s="694"/>
    </row>
    <row r="20" spans="2:9" ht="28.5" customHeight="1">
      <c r="B20" s="59">
        <v>14</v>
      </c>
      <c r="C20" s="694" t="s">
        <v>363</v>
      </c>
      <c r="D20" s="694"/>
      <c r="E20" s="694"/>
      <c r="F20" s="694"/>
      <c r="G20" s="694"/>
      <c r="H20" s="694"/>
      <c r="I20" s="694"/>
    </row>
    <row r="21" spans="2:9">
      <c r="B21" s="59">
        <v>15</v>
      </c>
      <c r="C21" s="694" t="s">
        <v>364</v>
      </c>
      <c r="D21" s="694"/>
      <c r="E21" s="694"/>
      <c r="F21" s="694"/>
      <c r="G21" s="694"/>
      <c r="H21" s="694"/>
      <c r="I21" s="694"/>
    </row>
    <row r="22" spans="2:9">
      <c r="B22" s="59">
        <v>16</v>
      </c>
      <c r="C22" s="694" t="s">
        <v>365</v>
      </c>
      <c r="D22" s="694"/>
      <c r="E22" s="694"/>
      <c r="F22" s="694"/>
      <c r="G22" s="694"/>
      <c r="H22" s="694"/>
      <c r="I22" s="694"/>
    </row>
    <row r="23" spans="2:9">
      <c r="B23" s="59">
        <v>17</v>
      </c>
      <c r="C23" s="694" t="s">
        <v>366</v>
      </c>
      <c r="D23" s="694"/>
      <c r="E23" s="694"/>
      <c r="F23" s="694"/>
      <c r="G23" s="694"/>
      <c r="H23" s="694"/>
      <c r="I23" s="694"/>
    </row>
    <row r="24" spans="2:9" ht="27.75" customHeight="1">
      <c r="B24" s="59">
        <v>18</v>
      </c>
      <c r="C24" s="694" t="s">
        <v>758</v>
      </c>
      <c r="D24" s="694"/>
      <c r="E24" s="694"/>
      <c r="F24" s="694"/>
      <c r="G24" s="694"/>
      <c r="H24" s="694"/>
      <c r="I24" s="694"/>
    </row>
  </sheetData>
  <mergeCells count="18">
    <mergeCell ref="C24:I24"/>
    <mergeCell ref="C18:I18"/>
    <mergeCell ref="C23:I23"/>
    <mergeCell ref="B3:H3"/>
    <mergeCell ref="B4:H4"/>
    <mergeCell ref="C9:I9"/>
    <mergeCell ref="C10:I10"/>
    <mergeCell ref="C11:I11"/>
    <mergeCell ref="C12:I12"/>
    <mergeCell ref="C19:I19"/>
    <mergeCell ref="C20:I20"/>
    <mergeCell ref="C21:I21"/>
    <mergeCell ref="C22:I22"/>
    <mergeCell ref="C13:I13"/>
    <mergeCell ref="C14:I14"/>
    <mergeCell ref="C15:I15"/>
    <mergeCell ref="C16:I16"/>
    <mergeCell ref="C17:I17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V155"/>
  <sheetViews>
    <sheetView showGridLines="0" showZeros="0" workbookViewId="0">
      <pane ySplit="5" topLeftCell="A6" activePane="bottomLeft" state="frozen"/>
      <selection pane="bottomLeft" activeCell="Q29" sqref="Q29"/>
    </sheetView>
  </sheetViews>
  <sheetFormatPr defaultColWidth="0" defaultRowHeight="12.75" zeroHeight="1"/>
  <cols>
    <col min="1" max="1" width="19.42578125" style="94" customWidth="1"/>
    <col min="2" max="2" width="20.42578125" style="94" customWidth="1"/>
    <col min="3" max="3" width="9.140625" style="97" bestFit="1" customWidth="1"/>
    <col min="4" max="4" width="10.5703125" style="94" customWidth="1"/>
    <col min="5" max="17" width="9.5703125" style="94" customWidth="1"/>
    <col min="18" max="20" width="9.5703125" style="94" hidden="1" customWidth="1"/>
    <col min="21" max="21" width="11.5703125" style="94" hidden="1" customWidth="1"/>
    <col min="22" max="22" width="11.42578125" style="94" hidden="1" customWidth="1"/>
    <col min="23" max="23" width="0" style="94" hidden="1" customWidth="1"/>
    <col min="24" max="16384" width="0" style="94" hidden="1"/>
  </cols>
  <sheetData>
    <row r="1" spans="1:16" ht="12.75" customHeight="1">
      <c r="A1" s="844" t="s">
        <v>594</v>
      </c>
      <c r="B1" s="844"/>
      <c r="C1" s="844"/>
      <c r="K1" s="95"/>
      <c r="L1" s="95"/>
      <c r="M1" s="95"/>
      <c r="N1" s="95"/>
      <c r="O1" s="95"/>
      <c r="P1" s="123" t="s">
        <v>692</v>
      </c>
    </row>
    <row r="2" spans="1:16">
      <c r="A2" s="845" t="str">
        <f>'ТИП-ПРОИЗ'!B3</f>
        <v>"Топлофикация- Русе" АД</v>
      </c>
      <c r="B2" s="845"/>
      <c r="C2" s="845"/>
      <c r="K2" s="95"/>
      <c r="L2" s="95"/>
      <c r="M2" s="95"/>
      <c r="N2" s="95"/>
      <c r="O2" s="95"/>
      <c r="P2" s="95"/>
    </row>
    <row r="3" spans="1:16"/>
    <row r="4" spans="1:16">
      <c r="A4" s="851">
        <f>'ТИП-ПРОИЗ'!F6</f>
        <v>7.2023000000000001</v>
      </c>
      <c r="B4" s="852"/>
      <c r="C4" s="856" t="s">
        <v>161</v>
      </c>
      <c r="D4" s="98" t="s">
        <v>391</v>
      </c>
      <c r="E4" s="99">
        <f>DATE($A$4,D5,1)</f>
        <v>2739</v>
      </c>
      <c r="F4" s="99">
        <f t="shared" ref="F4:P4" si="0">DATE($A$4,$D$5+E5,1)</f>
        <v>2770</v>
      </c>
      <c r="G4" s="99">
        <f t="shared" si="0"/>
        <v>2801</v>
      </c>
      <c r="H4" s="99">
        <f t="shared" si="0"/>
        <v>2831</v>
      </c>
      <c r="I4" s="99">
        <f t="shared" si="0"/>
        <v>2862</v>
      </c>
      <c r="J4" s="99">
        <f t="shared" si="0"/>
        <v>2892</v>
      </c>
      <c r="K4" s="99">
        <f t="shared" si="0"/>
        <v>2923</v>
      </c>
      <c r="L4" s="99">
        <f t="shared" si="0"/>
        <v>2954</v>
      </c>
      <c r="M4" s="99">
        <f t="shared" si="0"/>
        <v>2983</v>
      </c>
      <c r="N4" s="99">
        <f t="shared" si="0"/>
        <v>3014</v>
      </c>
      <c r="O4" s="99">
        <f t="shared" si="0"/>
        <v>3044</v>
      </c>
      <c r="P4" s="99">
        <f t="shared" si="0"/>
        <v>3075</v>
      </c>
    </row>
    <row r="5" spans="1:16">
      <c r="A5" s="853"/>
      <c r="B5" s="854"/>
      <c r="C5" s="856"/>
      <c r="D5" s="128">
        <v>7</v>
      </c>
      <c r="E5" s="100">
        <v>1</v>
      </c>
      <c r="F5" s="100">
        <v>2</v>
      </c>
      <c r="G5" s="100">
        <v>3</v>
      </c>
      <c r="H5" s="100">
        <v>4</v>
      </c>
      <c r="I5" s="100">
        <v>5</v>
      </c>
      <c r="J5" s="100">
        <v>6</v>
      </c>
      <c r="K5" s="100">
        <v>7</v>
      </c>
      <c r="L5" s="100">
        <v>8</v>
      </c>
      <c r="M5" s="100">
        <v>9</v>
      </c>
      <c r="N5" s="100">
        <v>10</v>
      </c>
      <c r="O5" s="100">
        <v>11</v>
      </c>
      <c r="P5" s="100">
        <v>12</v>
      </c>
    </row>
    <row r="6" spans="1:16" ht="12.75" customHeight="1">
      <c r="A6" s="855" t="s">
        <v>696</v>
      </c>
      <c r="B6" s="445" t="s">
        <v>698</v>
      </c>
      <c r="C6" s="446"/>
      <c r="D6" s="103"/>
      <c r="E6" s="448" t="s">
        <v>776</v>
      </c>
      <c r="F6" s="448" t="s">
        <v>776</v>
      </c>
      <c r="G6" s="448" t="s">
        <v>776</v>
      </c>
      <c r="H6" s="448" t="s">
        <v>776</v>
      </c>
      <c r="I6" s="448" t="s">
        <v>776</v>
      </c>
      <c r="J6" s="448" t="s">
        <v>776</v>
      </c>
      <c r="K6" s="448" t="s">
        <v>776</v>
      </c>
      <c r="L6" s="448" t="s">
        <v>776</v>
      </c>
      <c r="M6" s="448" t="s">
        <v>776</v>
      </c>
      <c r="N6" s="448" t="s">
        <v>776</v>
      </c>
      <c r="O6" s="448" t="s">
        <v>776</v>
      </c>
      <c r="P6" s="448" t="s">
        <v>776</v>
      </c>
    </row>
    <row r="7" spans="1:16" ht="12.75" customHeight="1">
      <c r="A7" s="855"/>
      <c r="B7" s="445" t="s">
        <v>699</v>
      </c>
      <c r="C7" s="446"/>
      <c r="D7" s="103"/>
      <c r="E7" s="448" t="s">
        <v>776</v>
      </c>
      <c r="F7" s="448" t="s">
        <v>776</v>
      </c>
      <c r="G7" s="448" t="s">
        <v>776</v>
      </c>
      <c r="H7" s="448" t="s">
        <v>776</v>
      </c>
      <c r="I7" s="448" t="s">
        <v>776</v>
      </c>
      <c r="J7" s="448" t="s">
        <v>776</v>
      </c>
      <c r="K7" s="448" t="s">
        <v>776</v>
      </c>
      <c r="L7" s="448" t="s">
        <v>776</v>
      </c>
      <c r="M7" s="448" t="s">
        <v>776</v>
      </c>
      <c r="N7" s="448" t="s">
        <v>776</v>
      </c>
      <c r="O7" s="448" t="s">
        <v>776</v>
      </c>
      <c r="P7" s="448" t="s">
        <v>776</v>
      </c>
    </row>
    <row r="8" spans="1:16">
      <c r="A8" s="855"/>
      <c r="B8" s="447" t="s">
        <v>697</v>
      </c>
      <c r="C8" s="447"/>
      <c r="D8" s="103"/>
      <c r="E8" s="444"/>
      <c r="F8" s="444"/>
      <c r="G8" s="444"/>
      <c r="H8" s="444"/>
      <c r="I8" s="444"/>
      <c r="J8" s="444"/>
      <c r="K8" s="444"/>
      <c r="L8" s="444"/>
      <c r="M8" s="444"/>
      <c r="N8" s="444"/>
      <c r="O8" s="444"/>
      <c r="P8" s="444"/>
    </row>
    <row r="9" spans="1:16">
      <c r="A9" s="857" t="s">
        <v>540</v>
      </c>
      <c r="B9" s="101" t="s">
        <v>392</v>
      </c>
      <c r="C9" s="102" t="s">
        <v>70</v>
      </c>
      <c r="D9" s="103" t="s">
        <v>776</v>
      </c>
      <c r="E9" s="103" t="s">
        <v>776</v>
      </c>
      <c r="F9" s="103" t="s">
        <v>776</v>
      </c>
      <c r="G9" s="103" t="s">
        <v>776</v>
      </c>
      <c r="H9" s="103" t="s">
        <v>776</v>
      </c>
      <c r="I9" s="103" t="s">
        <v>776</v>
      </c>
      <c r="J9" s="103" t="s">
        <v>776</v>
      </c>
      <c r="K9" s="103" t="s">
        <v>776</v>
      </c>
      <c r="L9" s="103" t="s">
        <v>776</v>
      </c>
      <c r="M9" s="103" t="s">
        <v>776</v>
      </c>
      <c r="N9" s="103" t="s">
        <v>776</v>
      </c>
      <c r="O9" s="103" t="s">
        <v>776</v>
      </c>
      <c r="P9" s="103" t="s">
        <v>776</v>
      </c>
    </row>
    <row r="10" spans="1:16">
      <c r="A10" s="858"/>
      <c r="B10" s="101" t="s">
        <v>393</v>
      </c>
      <c r="C10" s="102" t="s">
        <v>70</v>
      </c>
      <c r="D10" s="103" t="s">
        <v>776</v>
      </c>
      <c r="E10" s="129" t="s">
        <v>776</v>
      </c>
      <c r="F10" s="129" t="s">
        <v>776</v>
      </c>
      <c r="G10" s="129" t="s">
        <v>776</v>
      </c>
      <c r="H10" s="129" t="s">
        <v>776</v>
      </c>
      <c r="I10" s="129" t="s">
        <v>776</v>
      </c>
      <c r="J10" s="129" t="s">
        <v>776</v>
      </c>
      <c r="K10" s="129" t="s">
        <v>776</v>
      </c>
      <c r="L10" s="129" t="s">
        <v>776</v>
      </c>
      <c r="M10" s="129" t="s">
        <v>776</v>
      </c>
      <c r="N10" s="129" t="s">
        <v>776</v>
      </c>
      <c r="O10" s="129" t="s">
        <v>776</v>
      </c>
      <c r="P10" s="129" t="s">
        <v>776</v>
      </c>
    </row>
    <row r="11" spans="1:16">
      <c r="A11" s="859"/>
      <c r="B11" s="101" t="s">
        <v>394</v>
      </c>
      <c r="C11" s="102" t="s">
        <v>70</v>
      </c>
      <c r="D11" s="103" t="s">
        <v>776</v>
      </c>
      <c r="E11" s="129" t="s">
        <v>776</v>
      </c>
      <c r="F11" s="129" t="s">
        <v>776</v>
      </c>
      <c r="G11" s="129" t="s">
        <v>776</v>
      </c>
      <c r="H11" s="129" t="s">
        <v>776</v>
      </c>
      <c r="I11" s="129" t="s">
        <v>776</v>
      </c>
      <c r="J11" s="129" t="s">
        <v>776</v>
      </c>
      <c r="K11" s="129" t="s">
        <v>776</v>
      </c>
      <c r="L11" s="129" t="s">
        <v>776</v>
      </c>
      <c r="M11" s="129" t="s">
        <v>776</v>
      </c>
      <c r="N11" s="129" t="s">
        <v>776</v>
      </c>
      <c r="O11" s="129" t="s">
        <v>776</v>
      </c>
      <c r="P11" s="129" t="s">
        <v>776</v>
      </c>
    </row>
    <row r="12" spans="1:16">
      <c r="A12" s="846" t="s">
        <v>744</v>
      </c>
      <c r="B12" s="101" t="s">
        <v>392</v>
      </c>
      <c r="C12" s="102" t="s">
        <v>70</v>
      </c>
      <c r="D12" s="103" t="s">
        <v>776</v>
      </c>
      <c r="E12" s="103" t="s">
        <v>776</v>
      </c>
      <c r="F12" s="103" t="s">
        <v>776</v>
      </c>
      <c r="G12" s="103" t="s">
        <v>776</v>
      </c>
      <c r="H12" s="103" t="s">
        <v>776</v>
      </c>
      <c r="I12" s="103" t="s">
        <v>776</v>
      </c>
      <c r="J12" s="103" t="s">
        <v>776</v>
      </c>
      <c r="K12" s="103" t="s">
        <v>776</v>
      </c>
      <c r="L12" s="103" t="s">
        <v>776</v>
      </c>
      <c r="M12" s="103" t="s">
        <v>776</v>
      </c>
      <c r="N12" s="103" t="s">
        <v>776</v>
      </c>
      <c r="O12" s="103" t="s">
        <v>776</v>
      </c>
      <c r="P12" s="103" t="s">
        <v>776</v>
      </c>
    </row>
    <row r="13" spans="1:16">
      <c r="A13" s="847"/>
      <c r="B13" s="101" t="s">
        <v>393</v>
      </c>
      <c r="C13" s="102" t="s">
        <v>70</v>
      </c>
      <c r="D13" s="103" t="s">
        <v>776</v>
      </c>
      <c r="E13" s="129" t="s">
        <v>776</v>
      </c>
      <c r="F13" s="129" t="s">
        <v>776</v>
      </c>
      <c r="G13" s="129" t="s">
        <v>776</v>
      </c>
      <c r="H13" s="129" t="s">
        <v>776</v>
      </c>
      <c r="I13" s="129" t="s">
        <v>776</v>
      </c>
      <c r="J13" s="129" t="s">
        <v>776</v>
      </c>
      <c r="K13" s="129" t="s">
        <v>776</v>
      </c>
      <c r="L13" s="129" t="s">
        <v>776</v>
      </c>
      <c r="M13" s="129" t="s">
        <v>776</v>
      </c>
      <c r="N13" s="129" t="s">
        <v>776</v>
      </c>
      <c r="O13" s="129" t="s">
        <v>776</v>
      </c>
      <c r="P13" s="129" t="s">
        <v>776</v>
      </c>
    </row>
    <row r="14" spans="1:16">
      <c r="A14" s="848"/>
      <c r="B14" s="101" t="s">
        <v>394</v>
      </c>
      <c r="C14" s="102" t="s">
        <v>70</v>
      </c>
      <c r="D14" s="103" t="s">
        <v>776</v>
      </c>
      <c r="E14" s="129" t="s">
        <v>776</v>
      </c>
      <c r="F14" s="129" t="s">
        <v>776</v>
      </c>
      <c r="G14" s="129" t="s">
        <v>776</v>
      </c>
      <c r="H14" s="129" t="s">
        <v>776</v>
      </c>
      <c r="I14" s="129" t="s">
        <v>776</v>
      </c>
      <c r="J14" s="129" t="s">
        <v>776</v>
      </c>
      <c r="K14" s="129" t="s">
        <v>776</v>
      </c>
      <c r="L14" s="129" t="s">
        <v>776</v>
      </c>
      <c r="M14" s="129" t="s">
        <v>776</v>
      </c>
      <c r="N14" s="129" t="s">
        <v>776</v>
      </c>
      <c r="O14" s="129" t="s">
        <v>776</v>
      </c>
      <c r="P14" s="129" t="s">
        <v>776</v>
      </c>
    </row>
    <row r="15" spans="1:16">
      <c r="A15" s="846" t="s">
        <v>745</v>
      </c>
      <c r="B15" s="101" t="s">
        <v>392</v>
      </c>
      <c r="C15" s="102" t="s">
        <v>70</v>
      </c>
      <c r="D15" s="103" t="s">
        <v>776</v>
      </c>
      <c r="E15" s="103" t="s">
        <v>776</v>
      </c>
      <c r="F15" s="103" t="s">
        <v>776</v>
      </c>
      <c r="G15" s="103" t="s">
        <v>776</v>
      </c>
      <c r="H15" s="103" t="s">
        <v>776</v>
      </c>
      <c r="I15" s="103" t="s">
        <v>776</v>
      </c>
      <c r="J15" s="103" t="s">
        <v>776</v>
      </c>
      <c r="K15" s="103" t="s">
        <v>776</v>
      </c>
      <c r="L15" s="103" t="s">
        <v>776</v>
      </c>
      <c r="M15" s="103" t="s">
        <v>776</v>
      </c>
      <c r="N15" s="103" t="s">
        <v>776</v>
      </c>
      <c r="O15" s="103" t="s">
        <v>776</v>
      </c>
      <c r="P15" s="103" t="s">
        <v>776</v>
      </c>
    </row>
    <row r="16" spans="1:16">
      <c r="A16" s="847"/>
      <c r="B16" s="101" t="s">
        <v>393</v>
      </c>
      <c r="C16" s="102" t="s">
        <v>70</v>
      </c>
      <c r="D16" s="103" t="s">
        <v>776</v>
      </c>
      <c r="E16" s="129" t="s">
        <v>776</v>
      </c>
      <c r="F16" s="129" t="s">
        <v>776</v>
      </c>
      <c r="G16" s="129" t="s">
        <v>776</v>
      </c>
      <c r="H16" s="129" t="s">
        <v>776</v>
      </c>
      <c r="I16" s="129" t="s">
        <v>776</v>
      </c>
      <c r="J16" s="129" t="s">
        <v>776</v>
      </c>
      <c r="K16" s="129" t="s">
        <v>776</v>
      </c>
      <c r="L16" s="129" t="s">
        <v>776</v>
      </c>
      <c r="M16" s="129" t="s">
        <v>776</v>
      </c>
      <c r="N16" s="129" t="s">
        <v>776</v>
      </c>
      <c r="O16" s="129" t="s">
        <v>776</v>
      </c>
      <c r="P16" s="129" t="s">
        <v>776</v>
      </c>
    </row>
    <row r="17" spans="1:16">
      <c r="A17" s="848"/>
      <c r="B17" s="101" t="s">
        <v>394</v>
      </c>
      <c r="C17" s="102" t="s">
        <v>70</v>
      </c>
      <c r="D17" s="103" t="s">
        <v>776</v>
      </c>
      <c r="E17" s="129" t="s">
        <v>776</v>
      </c>
      <c r="F17" s="129" t="s">
        <v>776</v>
      </c>
      <c r="G17" s="129" t="s">
        <v>776</v>
      </c>
      <c r="H17" s="129" t="s">
        <v>776</v>
      </c>
      <c r="I17" s="129" t="s">
        <v>776</v>
      </c>
      <c r="J17" s="129" t="s">
        <v>776</v>
      </c>
      <c r="K17" s="129" t="s">
        <v>776</v>
      </c>
      <c r="L17" s="129" t="s">
        <v>776</v>
      </c>
      <c r="M17" s="129" t="s">
        <v>776</v>
      </c>
      <c r="N17" s="129" t="s">
        <v>776</v>
      </c>
      <c r="O17" s="129" t="s">
        <v>776</v>
      </c>
      <c r="P17" s="129" t="s">
        <v>776</v>
      </c>
    </row>
    <row r="18" spans="1:16">
      <c r="A18" s="105"/>
      <c r="B18" s="106"/>
      <c r="C18" s="107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</row>
    <row r="19" spans="1:16">
      <c r="A19" s="101" t="s">
        <v>541</v>
      </c>
      <c r="B19" s="101" t="s">
        <v>392</v>
      </c>
      <c r="C19" s="102" t="s">
        <v>70</v>
      </c>
      <c r="D19" s="103">
        <f>SUM(E19:P19)</f>
        <v>0</v>
      </c>
      <c r="E19" s="103">
        <f t="shared" ref="E19:P19" si="1">SUM(E20:E21)</f>
        <v>0</v>
      </c>
      <c r="F19" s="103">
        <f t="shared" si="1"/>
        <v>0</v>
      </c>
      <c r="G19" s="103">
        <f t="shared" si="1"/>
        <v>0</v>
      </c>
      <c r="H19" s="103">
        <f t="shared" si="1"/>
        <v>0</v>
      </c>
      <c r="I19" s="103">
        <f t="shared" si="1"/>
        <v>0</v>
      </c>
      <c r="J19" s="103">
        <f t="shared" si="1"/>
        <v>0</v>
      </c>
      <c r="K19" s="103">
        <f t="shared" si="1"/>
        <v>0</v>
      </c>
      <c r="L19" s="103">
        <f t="shared" si="1"/>
        <v>0</v>
      </c>
      <c r="M19" s="103">
        <f t="shared" si="1"/>
        <v>0</v>
      </c>
      <c r="N19" s="103">
        <f t="shared" si="1"/>
        <v>0</v>
      </c>
      <c r="O19" s="103">
        <f t="shared" si="1"/>
        <v>0</v>
      </c>
      <c r="P19" s="103">
        <f t="shared" si="1"/>
        <v>0</v>
      </c>
    </row>
    <row r="20" spans="1:16">
      <c r="A20" s="109" t="s">
        <v>396</v>
      </c>
      <c r="B20" s="101" t="s">
        <v>393</v>
      </c>
      <c r="C20" s="102" t="s">
        <v>70</v>
      </c>
      <c r="D20" s="103">
        <f>SUM(E20:P20)</f>
        <v>0</v>
      </c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</row>
    <row r="21" spans="1:16">
      <c r="A21" s="104" t="s">
        <v>397</v>
      </c>
      <c r="B21" s="101" t="s">
        <v>394</v>
      </c>
      <c r="C21" s="102" t="s">
        <v>70</v>
      </c>
      <c r="D21" s="103">
        <f>SUM(E21:P21)</f>
        <v>0</v>
      </c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</row>
    <row r="22" spans="1:16">
      <c r="A22" s="101" t="s">
        <v>243</v>
      </c>
      <c r="B22" s="101" t="s">
        <v>670</v>
      </c>
      <c r="C22" s="98" t="s">
        <v>7</v>
      </c>
      <c r="D22" s="411">
        <f t="shared" ref="D22:P22" si="2">IF(D23=0,0,D19/D23)</f>
        <v>0</v>
      </c>
      <c r="E22" s="411">
        <f t="shared" si="2"/>
        <v>0</v>
      </c>
      <c r="F22" s="411">
        <f t="shared" si="2"/>
        <v>0</v>
      </c>
      <c r="G22" s="411">
        <f t="shared" si="2"/>
        <v>0</v>
      </c>
      <c r="H22" s="411">
        <f t="shared" si="2"/>
        <v>0</v>
      </c>
      <c r="I22" s="411">
        <f t="shared" si="2"/>
        <v>0</v>
      </c>
      <c r="J22" s="411">
        <f t="shared" si="2"/>
        <v>0</v>
      </c>
      <c r="K22" s="411">
        <f t="shared" si="2"/>
        <v>0</v>
      </c>
      <c r="L22" s="411">
        <f t="shared" si="2"/>
        <v>0</v>
      </c>
      <c r="M22" s="411">
        <f t="shared" si="2"/>
        <v>0</v>
      </c>
      <c r="N22" s="411">
        <f t="shared" si="2"/>
        <v>0</v>
      </c>
      <c r="O22" s="411">
        <f t="shared" si="2"/>
        <v>0</v>
      </c>
      <c r="P22" s="411">
        <f t="shared" si="2"/>
        <v>0</v>
      </c>
    </row>
    <row r="23" spans="1:16">
      <c r="A23" s="849" t="s">
        <v>542</v>
      </c>
      <c r="B23" s="110" t="s">
        <v>663</v>
      </c>
      <c r="C23" s="102" t="s">
        <v>70</v>
      </c>
      <c r="D23" s="103">
        <f>SUM(E23:P23)</f>
        <v>0</v>
      </c>
      <c r="E23" s="111">
        <f>SUMPRODUCT($B$25:$B$26,E25:E26)/860</f>
        <v>0</v>
      </c>
      <c r="F23" s="111">
        <f t="shared" ref="F23:P23" si="3">SUMPRODUCT($B$25:$B$26,F25:F26)/860</f>
        <v>0</v>
      </c>
      <c r="G23" s="111">
        <f t="shared" si="3"/>
        <v>0</v>
      </c>
      <c r="H23" s="111">
        <f t="shared" si="3"/>
        <v>0</v>
      </c>
      <c r="I23" s="111">
        <f t="shared" si="3"/>
        <v>0</v>
      </c>
      <c r="J23" s="111">
        <f t="shared" si="3"/>
        <v>0</v>
      </c>
      <c r="K23" s="111">
        <f t="shared" si="3"/>
        <v>0</v>
      </c>
      <c r="L23" s="111">
        <f t="shared" si="3"/>
        <v>0</v>
      </c>
      <c r="M23" s="111">
        <f t="shared" si="3"/>
        <v>0</v>
      </c>
      <c r="N23" s="111">
        <f t="shared" si="3"/>
        <v>0</v>
      </c>
      <c r="O23" s="111">
        <f t="shared" si="3"/>
        <v>0</v>
      </c>
      <c r="P23" s="111">
        <f t="shared" si="3"/>
        <v>0</v>
      </c>
    </row>
    <row r="24" spans="1:16" ht="14.25">
      <c r="A24" s="850"/>
      <c r="B24" s="110" t="s">
        <v>399</v>
      </c>
      <c r="C24" s="98" t="s">
        <v>398</v>
      </c>
      <c r="D24" s="103">
        <f>SUM(E24:P24)</f>
        <v>0</v>
      </c>
      <c r="E24" s="112">
        <f t="shared" ref="E24:P24" si="4">E23*0.86/7</f>
        <v>0</v>
      </c>
      <c r="F24" s="112">
        <f t="shared" si="4"/>
        <v>0</v>
      </c>
      <c r="G24" s="112">
        <f t="shared" si="4"/>
        <v>0</v>
      </c>
      <c r="H24" s="112">
        <f t="shared" si="4"/>
        <v>0</v>
      </c>
      <c r="I24" s="112">
        <f t="shared" si="4"/>
        <v>0</v>
      </c>
      <c r="J24" s="112">
        <f t="shared" si="4"/>
        <v>0</v>
      </c>
      <c r="K24" s="112">
        <f t="shared" si="4"/>
        <v>0</v>
      </c>
      <c r="L24" s="112">
        <f t="shared" si="4"/>
        <v>0</v>
      </c>
      <c r="M24" s="112">
        <f t="shared" si="4"/>
        <v>0</v>
      </c>
      <c r="N24" s="112">
        <f t="shared" si="4"/>
        <v>0</v>
      </c>
      <c r="O24" s="112">
        <f t="shared" si="4"/>
        <v>0</v>
      </c>
      <c r="P24" s="112">
        <f t="shared" si="4"/>
        <v>0</v>
      </c>
    </row>
    <row r="25" spans="1:16" ht="15.75">
      <c r="A25" s="109" t="s">
        <v>543</v>
      </c>
      <c r="B25" s="565">
        <v>8000</v>
      </c>
      <c r="C25" s="566" t="s">
        <v>370</v>
      </c>
      <c r="D25" s="103">
        <f>SUM(E25:P25)</f>
        <v>0</v>
      </c>
      <c r="E25" s="129"/>
      <c r="F25" s="129"/>
      <c r="G25" s="129"/>
      <c r="H25" s="129"/>
      <c r="I25" s="129"/>
      <c r="J25" s="129"/>
      <c r="K25" s="129"/>
      <c r="L25" s="129"/>
      <c r="M25" s="129"/>
      <c r="N25" s="129"/>
      <c r="O25" s="129"/>
      <c r="P25" s="129"/>
    </row>
    <row r="26" spans="1:16" ht="15.75">
      <c r="A26" s="104" t="s">
        <v>544</v>
      </c>
      <c r="B26" s="565">
        <v>8000</v>
      </c>
      <c r="C26" s="566" t="s">
        <v>370</v>
      </c>
      <c r="D26" s="103">
        <f>SUM(E26:P26)</f>
        <v>0</v>
      </c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29"/>
      <c r="P26" s="129"/>
    </row>
    <row r="27" spans="1:16" s="113" customFormat="1" ht="11.25" customHeight="1"/>
    <row r="28" spans="1:16">
      <c r="A28" s="114" t="s">
        <v>662</v>
      </c>
      <c r="B28" s="110" t="s">
        <v>663</v>
      </c>
      <c r="C28" s="102" t="s">
        <v>70</v>
      </c>
      <c r="D28" s="103" t="s">
        <v>776</v>
      </c>
      <c r="E28" s="111" t="s">
        <v>776</v>
      </c>
      <c r="F28" s="111" t="s">
        <v>776</v>
      </c>
      <c r="G28" s="111" t="s">
        <v>776</v>
      </c>
      <c r="H28" s="111" t="s">
        <v>776</v>
      </c>
      <c r="I28" s="111" t="s">
        <v>776</v>
      </c>
      <c r="J28" s="111" t="s">
        <v>776</v>
      </c>
      <c r="K28" s="111" t="s">
        <v>776</v>
      </c>
      <c r="L28" s="111" t="s">
        <v>776</v>
      </c>
      <c r="M28" s="111" t="s">
        <v>776</v>
      </c>
      <c r="N28" s="111" t="s">
        <v>776</v>
      </c>
      <c r="O28" s="111" t="s">
        <v>776</v>
      </c>
      <c r="P28" s="111" t="s">
        <v>776</v>
      </c>
    </row>
    <row r="29" spans="1:16" ht="14.25">
      <c r="A29" s="115"/>
      <c r="B29" s="110" t="s">
        <v>399</v>
      </c>
      <c r="C29" s="98" t="s">
        <v>398</v>
      </c>
      <c r="D29" s="103" t="s">
        <v>776</v>
      </c>
      <c r="E29" s="112" t="s">
        <v>776</v>
      </c>
      <c r="F29" s="112" t="s">
        <v>776</v>
      </c>
      <c r="G29" s="112" t="s">
        <v>776</v>
      </c>
      <c r="H29" s="112" t="s">
        <v>776</v>
      </c>
      <c r="I29" s="112" t="s">
        <v>776</v>
      </c>
      <c r="J29" s="112" t="s">
        <v>776</v>
      </c>
      <c r="K29" s="112" t="s">
        <v>776</v>
      </c>
      <c r="L29" s="112" t="s">
        <v>776</v>
      </c>
      <c r="M29" s="112" t="s">
        <v>776</v>
      </c>
      <c r="N29" s="112" t="s">
        <v>776</v>
      </c>
      <c r="O29" s="112" t="s">
        <v>776</v>
      </c>
      <c r="P29" s="112" t="s">
        <v>776</v>
      </c>
    </row>
    <row r="30" spans="1:16" ht="15.75">
      <c r="A30" s="130">
        <v>8000</v>
      </c>
      <c r="B30" s="110" t="s">
        <v>9</v>
      </c>
      <c r="C30" s="98" t="s">
        <v>370</v>
      </c>
      <c r="D30" s="103" t="s">
        <v>776</v>
      </c>
      <c r="E30" s="129" t="s">
        <v>776</v>
      </c>
      <c r="F30" s="129" t="s">
        <v>776</v>
      </c>
      <c r="G30" s="129" t="s">
        <v>776</v>
      </c>
      <c r="H30" s="129" t="s">
        <v>776</v>
      </c>
      <c r="I30" s="129" t="s">
        <v>776</v>
      </c>
      <c r="J30" s="129" t="s">
        <v>776</v>
      </c>
      <c r="K30" s="129" t="s">
        <v>776</v>
      </c>
      <c r="L30" s="129" t="s">
        <v>776</v>
      </c>
      <c r="M30" s="129" t="s">
        <v>776</v>
      </c>
      <c r="N30" s="129" t="s">
        <v>776</v>
      </c>
      <c r="O30" s="129" t="s">
        <v>776</v>
      </c>
      <c r="P30" s="129" t="s">
        <v>776</v>
      </c>
    </row>
    <row r="31" spans="1:16">
      <c r="A31" s="72">
        <v>9500</v>
      </c>
      <c r="B31" s="110" t="s">
        <v>10</v>
      </c>
      <c r="C31" s="98" t="s">
        <v>23</v>
      </c>
      <c r="D31" s="103" t="s">
        <v>776</v>
      </c>
      <c r="E31" s="129" t="s">
        <v>776</v>
      </c>
      <c r="F31" s="129" t="s">
        <v>776</v>
      </c>
      <c r="G31" s="129" t="s">
        <v>776</v>
      </c>
      <c r="H31" s="129" t="s">
        <v>776</v>
      </c>
      <c r="I31" s="129" t="s">
        <v>776</v>
      </c>
      <c r="J31" s="129" t="s">
        <v>776</v>
      </c>
      <c r="K31" s="129" t="s">
        <v>776</v>
      </c>
      <c r="L31" s="129" t="s">
        <v>776</v>
      </c>
      <c r="M31" s="129" t="s">
        <v>776</v>
      </c>
      <c r="N31" s="129" t="s">
        <v>776</v>
      </c>
      <c r="O31" s="129" t="s">
        <v>776</v>
      </c>
      <c r="P31" s="129" t="s">
        <v>776</v>
      </c>
    </row>
    <row r="32" spans="1:16">
      <c r="A32" s="72">
        <v>10500</v>
      </c>
      <c r="B32" s="110" t="s">
        <v>12</v>
      </c>
      <c r="C32" s="98" t="s">
        <v>23</v>
      </c>
      <c r="D32" s="103">
        <f t="shared" ref="D28:D34" si="5">SUM(E32:P32)</f>
        <v>0</v>
      </c>
      <c r="E32" s="129"/>
      <c r="F32" s="129"/>
      <c r="G32" s="129"/>
      <c r="H32" s="129"/>
      <c r="I32" s="129"/>
      <c r="J32" s="129"/>
      <c r="K32" s="129"/>
      <c r="L32" s="129"/>
      <c r="M32" s="129"/>
      <c r="N32" s="129"/>
      <c r="O32" s="129"/>
      <c r="P32" s="129"/>
    </row>
    <row r="33" spans="1:16">
      <c r="A33" s="72">
        <v>6000</v>
      </c>
      <c r="B33" s="110" t="s">
        <v>11</v>
      </c>
      <c r="C33" s="98" t="s">
        <v>23</v>
      </c>
      <c r="D33" s="103" t="s">
        <v>776</v>
      </c>
      <c r="E33" s="129" t="s">
        <v>776</v>
      </c>
      <c r="F33" s="129" t="s">
        <v>776</v>
      </c>
      <c r="G33" s="129" t="s">
        <v>776</v>
      </c>
      <c r="H33" s="129" t="s">
        <v>776</v>
      </c>
      <c r="I33" s="129" t="s">
        <v>776</v>
      </c>
      <c r="J33" s="129" t="s">
        <v>776</v>
      </c>
      <c r="K33" s="129" t="s">
        <v>776</v>
      </c>
      <c r="L33" s="129" t="s">
        <v>776</v>
      </c>
      <c r="M33" s="129" t="s">
        <v>776</v>
      </c>
      <c r="N33" s="129" t="s">
        <v>776</v>
      </c>
      <c r="O33" s="129" t="s">
        <v>776</v>
      </c>
      <c r="P33" s="129" t="s">
        <v>776</v>
      </c>
    </row>
    <row r="34" spans="1:16" ht="15.75">
      <c r="A34" s="73">
        <v>6000</v>
      </c>
      <c r="B34" s="110" t="s">
        <v>400</v>
      </c>
      <c r="C34" s="98" t="s">
        <v>401</v>
      </c>
      <c r="D34" s="103" t="s">
        <v>776</v>
      </c>
      <c r="E34" s="129" t="s">
        <v>776</v>
      </c>
      <c r="F34" s="129" t="s">
        <v>776</v>
      </c>
      <c r="G34" s="129" t="s">
        <v>776</v>
      </c>
      <c r="H34" s="129" t="s">
        <v>776</v>
      </c>
      <c r="I34" s="129" t="s">
        <v>776</v>
      </c>
      <c r="J34" s="129" t="s">
        <v>776</v>
      </c>
      <c r="K34" s="129" t="s">
        <v>776</v>
      </c>
      <c r="L34" s="129" t="s">
        <v>776</v>
      </c>
      <c r="M34" s="129" t="s">
        <v>776</v>
      </c>
      <c r="N34" s="129" t="s">
        <v>776</v>
      </c>
      <c r="O34" s="129" t="s">
        <v>776</v>
      </c>
      <c r="P34" s="129" t="s">
        <v>776</v>
      </c>
    </row>
    <row r="35" spans="1:16" s="113" customFormat="1"/>
    <row r="36" spans="1:16">
      <c r="A36" s="116" t="s">
        <v>665</v>
      </c>
      <c r="B36" s="117" t="s">
        <v>664</v>
      </c>
      <c r="C36" s="102" t="s">
        <v>70</v>
      </c>
      <c r="D36" s="103" t="s">
        <v>777</v>
      </c>
      <c r="E36" s="129" t="s">
        <v>776</v>
      </c>
      <c r="F36" s="129" t="s">
        <v>776</v>
      </c>
      <c r="G36" s="129" t="s">
        <v>776</v>
      </c>
      <c r="H36" s="129" t="s">
        <v>776</v>
      </c>
      <c r="I36" s="129" t="s">
        <v>776</v>
      </c>
      <c r="J36" s="129" t="s">
        <v>776</v>
      </c>
      <c r="K36" s="129" t="s">
        <v>776</v>
      </c>
      <c r="L36" s="129" t="s">
        <v>776</v>
      </c>
      <c r="M36" s="129" t="s">
        <v>776</v>
      </c>
      <c r="N36" s="129" t="s">
        <v>776</v>
      </c>
      <c r="O36" s="129" t="s">
        <v>776</v>
      </c>
      <c r="P36" s="129" t="s">
        <v>776</v>
      </c>
    </row>
    <row r="37" spans="1:16">
      <c r="A37" s="116" t="s">
        <v>666</v>
      </c>
      <c r="B37" s="117"/>
      <c r="C37" s="102" t="s">
        <v>70</v>
      </c>
      <c r="D37" s="103" t="s">
        <v>777</v>
      </c>
      <c r="E37" s="129" t="s">
        <v>776</v>
      </c>
      <c r="F37" s="129" t="s">
        <v>776</v>
      </c>
      <c r="G37" s="129" t="s">
        <v>776</v>
      </c>
      <c r="H37" s="129" t="s">
        <v>776</v>
      </c>
      <c r="I37" s="129" t="s">
        <v>776</v>
      </c>
      <c r="J37" s="129" t="s">
        <v>776</v>
      </c>
      <c r="K37" s="129" t="s">
        <v>776</v>
      </c>
      <c r="L37" s="129" t="s">
        <v>776</v>
      </c>
      <c r="M37" s="129" t="s">
        <v>776</v>
      </c>
      <c r="N37" s="129" t="s">
        <v>776</v>
      </c>
      <c r="O37" s="129" t="s">
        <v>776</v>
      </c>
      <c r="P37" s="129" t="s">
        <v>776</v>
      </c>
    </row>
    <row r="38" spans="1:16">
      <c r="A38" s="116" t="s">
        <v>667</v>
      </c>
      <c r="B38" s="117"/>
      <c r="C38" s="102" t="s">
        <v>70</v>
      </c>
      <c r="D38" s="103" t="s">
        <v>777</v>
      </c>
      <c r="E38" s="129">
        <v>0</v>
      </c>
      <c r="F38" s="129">
        <v>0</v>
      </c>
      <c r="G38" s="129">
        <v>0</v>
      </c>
      <c r="H38" s="129" t="s">
        <v>777</v>
      </c>
      <c r="I38" s="129" t="s">
        <v>777</v>
      </c>
      <c r="J38" s="129">
        <v>0</v>
      </c>
      <c r="K38" s="129">
        <v>0</v>
      </c>
      <c r="L38" s="129">
        <v>0</v>
      </c>
      <c r="M38" s="129">
        <v>0</v>
      </c>
      <c r="N38" s="129">
        <v>0</v>
      </c>
      <c r="O38" s="129" t="s">
        <v>776</v>
      </c>
      <c r="P38" s="129" t="s">
        <v>776</v>
      </c>
    </row>
    <row r="39" spans="1:16">
      <c r="A39" s="843" t="s">
        <v>16</v>
      </c>
      <c r="B39" s="118"/>
      <c r="C39" s="102" t="s">
        <v>70</v>
      </c>
      <c r="D39" s="103" t="s">
        <v>777</v>
      </c>
      <c r="E39" s="129" t="s">
        <v>776</v>
      </c>
      <c r="F39" s="129" t="s">
        <v>776</v>
      </c>
      <c r="G39" s="129" t="s">
        <v>776</v>
      </c>
      <c r="H39" s="129" t="s">
        <v>776</v>
      </c>
      <c r="I39" s="129" t="s">
        <v>776</v>
      </c>
      <c r="J39" s="129" t="s">
        <v>776</v>
      </c>
      <c r="K39" s="129" t="s">
        <v>776</v>
      </c>
      <c r="L39" s="129" t="s">
        <v>776</v>
      </c>
      <c r="M39" s="129" t="s">
        <v>776</v>
      </c>
      <c r="N39" s="129" t="s">
        <v>776</v>
      </c>
      <c r="O39" s="129" t="s">
        <v>776</v>
      </c>
      <c r="P39" s="129" t="s">
        <v>776</v>
      </c>
    </row>
    <row r="40" spans="1:16">
      <c r="A40" s="843"/>
      <c r="B40" s="118"/>
      <c r="C40" s="98" t="s">
        <v>7</v>
      </c>
      <c r="D40" s="860" t="s">
        <v>777</v>
      </c>
      <c r="E40" s="860" t="s">
        <v>777</v>
      </c>
      <c r="F40" s="860" t="s">
        <v>777</v>
      </c>
      <c r="G40" s="860" t="s">
        <v>777</v>
      </c>
      <c r="H40" s="860" t="s">
        <v>777</v>
      </c>
      <c r="I40" s="860" t="s">
        <v>777</v>
      </c>
      <c r="J40" s="860" t="s">
        <v>777</v>
      </c>
      <c r="K40" s="860" t="s">
        <v>777</v>
      </c>
      <c r="L40" s="860" t="s">
        <v>777</v>
      </c>
      <c r="M40" s="860" t="s">
        <v>777</v>
      </c>
      <c r="N40" s="860" t="s">
        <v>777</v>
      </c>
      <c r="O40" s="860" t="s">
        <v>777</v>
      </c>
      <c r="P40" s="860" t="s">
        <v>777</v>
      </c>
    </row>
    <row r="41" spans="1:16" ht="20.25">
      <c r="A41" s="842" t="s">
        <v>402</v>
      </c>
      <c r="B41" s="119" t="s">
        <v>392</v>
      </c>
      <c r="C41" s="102" t="s">
        <v>70</v>
      </c>
      <c r="D41" s="120" t="s">
        <v>777</v>
      </c>
      <c r="E41" s="103" t="s">
        <v>777</v>
      </c>
      <c r="F41" s="103" t="s">
        <v>777</v>
      </c>
      <c r="G41" s="103" t="s">
        <v>777</v>
      </c>
      <c r="H41" s="103" t="s">
        <v>777</v>
      </c>
      <c r="I41" s="103" t="s">
        <v>777</v>
      </c>
      <c r="J41" s="103" t="s">
        <v>777</v>
      </c>
      <c r="K41" s="103" t="s">
        <v>777</v>
      </c>
      <c r="L41" s="103" t="s">
        <v>777</v>
      </c>
      <c r="M41" s="103" t="s">
        <v>777</v>
      </c>
      <c r="N41" s="103" t="s">
        <v>777</v>
      </c>
      <c r="O41" s="103" t="s">
        <v>777</v>
      </c>
      <c r="P41" s="103" t="s">
        <v>777</v>
      </c>
    </row>
    <row r="42" spans="1:16">
      <c r="A42" s="842"/>
      <c r="B42" s="117" t="s">
        <v>669</v>
      </c>
      <c r="C42" s="102" t="s">
        <v>70</v>
      </c>
      <c r="D42" s="103">
        <f t="shared" ref="D42:D46" si="6">SUM(E42:P42)</f>
        <v>0</v>
      </c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</row>
    <row r="43" spans="1:16">
      <c r="A43" s="842"/>
      <c r="B43" s="117" t="s">
        <v>668</v>
      </c>
      <c r="C43" s="102" t="s">
        <v>70</v>
      </c>
      <c r="D43" s="120" t="s">
        <v>777</v>
      </c>
      <c r="E43" s="112" t="s">
        <v>777</v>
      </c>
      <c r="F43" s="112" t="s">
        <v>777</v>
      </c>
      <c r="G43" s="112" t="s">
        <v>777</v>
      </c>
      <c r="H43" s="112" t="s">
        <v>777</v>
      </c>
      <c r="I43" s="112" t="s">
        <v>777</v>
      </c>
      <c r="J43" s="112" t="s">
        <v>777</v>
      </c>
      <c r="K43" s="112" t="s">
        <v>777</v>
      </c>
      <c r="L43" s="112" t="s">
        <v>777</v>
      </c>
      <c r="M43" s="112" t="s">
        <v>777</v>
      </c>
      <c r="N43" s="112" t="s">
        <v>777</v>
      </c>
      <c r="O43" s="112" t="s">
        <v>777</v>
      </c>
      <c r="P43" s="112" t="s">
        <v>777</v>
      </c>
    </row>
    <row r="44" spans="1:16">
      <c r="A44" s="842" t="s">
        <v>406</v>
      </c>
      <c r="B44" s="121" t="s">
        <v>403</v>
      </c>
      <c r="C44" s="102" t="s">
        <v>70</v>
      </c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</row>
    <row r="45" spans="1:16">
      <c r="A45" s="842"/>
      <c r="B45" s="121" t="s">
        <v>404</v>
      </c>
      <c r="C45" s="102" t="s">
        <v>70</v>
      </c>
      <c r="D45" s="103">
        <f t="shared" si="6"/>
        <v>0</v>
      </c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</row>
    <row r="46" spans="1:16">
      <c r="A46" s="842"/>
      <c r="B46" s="121" t="s">
        <v>405</v>
      </c>
      <c r="C46" s="102" t="s">
        <v>70</v>
      </c>
      <c r="D46" s="103" t="s">
        <v>776</v>
      </c>
      <c r="E46" s="129" t="s">
        <v>776</v>
      </c>
      <c r="F46" s="129" t="s">
        <v>776</v>
      </c>
      <c r="G46" s="129" t="s">
        <v>776</v>
      </c>
      <c r="H46" s="129" t="s">
        <v>776</v>
      </c>
      <c r="I46" s="129" t="s">
        <v>776</v>
      </c>
      <c r="J46" s="129" t="s">
        <v>776</v>
      </c>
      <c r="K46" s="129" t="s">
        <v>776</v>
      </c>
      <c r="L46" s="129" t="s">
        <v>776</v>
      </c>
      <c r="M46" s="129" t="s">
        <v>776</v>
      </c>
      <c r="N46" s="129" t="s">
        <v>776</v>
      </c>
      <c r="O46" s="129" t="s">
        <v>776</v>
      </c>
      <c r="P46" s="129" t="s">
        <v>776</v>
      </c>
    </row>
    <row r="47" spans="1:16">
      <c r="A47" s="841" t="s">
        <v>739</v>
      </c>
      <c r="B47" s="188" t="s">
        <v>393</v>
      </c>
      <c r="C47" s="102" t="s">
        <v>164</v>
      </c>
      <c r="D47" s="110"/>
      <c r="E47" s="129" t="s">
        <v>776</v>
      </c>
      <c r="F47" s="129" t="s">
        <v>776</v>
      </c>
      <c r="G47" s="129" t="s">
        <v>776</v>
      </c>
      <c r="H47" s="129" t="s">
        <v>776</v>
      </c>
      <c r="I47" s="129" t="s">
        <v>776</v>
      </c>
      <c r="J47" s="129" t="s">
        <v>776</v>
      </c>
      <c r="K47" s="129" t="s">
        <v>776</v>
      </c>
      <c r="L47" s="129" t="s">
        <v>776</v>
      </c>
      <c r="M47" s="129" t="s">
        <v>776</v>
      </c>
      <c r="N47" s="129" t="s">
        <v>776</v>
      </c>
      <c r="O47" s="129" t="s">
        <v>776</v>
      </c>
      <c r="P47" s="129" t="s">
        <v>776</v>
      </c>
    </row>
    <row r="48" spans="1:16">
      <c r="A48" s="841"/>
      <c r="B48" s="556" t="s">
        <v>394</v>
      </c>
      <c r="C48" s="102" t="s">
        <v>164</v>
      </c>
      <c r="D48" s="101"/>
      <c r="E48" s="129" t="s">
        <v>776</v>
      </c>
      <c r="F48" s="129" t="s">
        <v>776</v>
      </c>
      <c r="G48" s="129" t="s">
        <v>776</v>
      </c>
      <c r="H48" s="129" t="s">
        <v>776</v>
      </c>
      <c r="I48" s="129" t="s">
        <v>776</v>
      </c>
      <c r="J48" s="129" t="s">
        <v>776</v>
      </c>
      <c r="K48" s="129" t="s">
        <v>776</v>
      </c>
      <c r="L48" s="129" t="s">
        <v>776</v>
      </c>
      <c r="M48" s="129" t="s">
        <v>776</v>
      </c>
      <c r="N48" s="129" t="s">
        <v>776</v>
      </c>
      <c r="O48" s="129" t="s">
        <v>776</v>
      </c>
      <c r="P48" s="129" t="s">
        <v>776</v>
      </c>
    </row>
    <row r="49" spans="1:16">
      <c r="A49" s="208"/>
      <c r="B49" s="557"/>
      <c r="C49" s="107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</row>
    <row r="50" spans="1:16">
      <c r="A50" s="208"/>
      <c r="B50" s="557"/>
      <c r="C50" s="107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</row>
    <row r="51" spans="1:16">
      <c r="B51" s="123" t="str">
        <f>'ТИП-ПРОИЗ'!A138</f>
        <v>Ръководител отдел БРП:</v>
      </c>
      <c r="C51" s="94"/>
      <c r="G51" s="124" t="str">
        <f>'[1]Разходи-Произв.'!$E$79</f>
        <v>Изп. директор:</v>
      </c>
      <c r="I51" s="125"/>
      <c r="J51" s="125"/>
    </row>
    <row r="52" spans="1:16">
      <c r="A52" s="122"/>
      <c r="C52" s="126" t="str">
        <f>'ТИП-ПРОИЗ'!B139</f>
        <v>/ Т.Генджев /</v>
      </c>
      <c r="G52" s="125"/>
      <c r="H52" s="127" t="str">
        <f>Разходи!$F$93</f>
        <v xml:space="preserve"> / С.Желев /</v>
      </c>
      <c r="I52" s="127"/>
      <c r="J52" s="127"/>
    </row>
    <row r="53" spans="1:16">
      <c r="A53" s="122"/>
      <c r="B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</row>
    <row r="54" spans="1:16" hidden="1">
      <c r="A54" s="122"/>
      <c r="B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</row>
    <row r="55" spans="1:16" hidden="1">
      <c r="A55" s="122"/>
      <c r="B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2"/>
    </row>
    <row r="56" spans="1:16" hidden="1">
      <c r="A56" s="122"/>
      <c r="B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</row>
    <row r="57" spans="1:16" hidden="1">
      <c r="A57" s="122"/>
      <c r="B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2"/>
    </row>
    <row r="58" spans="1:16" hidden="1">
      <c r="A58" s="122"/>
      <c r="B58" s="122"/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2"/>
    </row>
    <row r="59" spans="1:16" hidden="1">
      <c r="A59" s="122"/>
      <c r="B59" s="122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2"/>
    </row>
    <row r="60" spans="1:16" hidden="1">
      <c r="A60" s="122"/>
      <c r="B60" s="122"/>
      <c r="D60" s="122"/>
      <c r="E60" s="122"/>
      <c r="F60" s="122"/>
      <c r="G60" s="122"/>
      <c r="H60" s="122"/>
      <c r="I60" s="122"/>
      <c r="J60" s="122"/>
      <c r="K60" s="122"/>
      <c r="L60" s="122"/>
      <c r="M60" s="122"/>
      <c r="N60" s="122"/>
      <c r="O60" s="122"/>
      <c r="P60" s="122"/>
    </row>
    <row r="61" spans="1:16" hidden="1">
      <c r="A61" s="122"/>
      <c r="B61" s="122"/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2"/>
      <c r="O61" s="122"/>
      <c r="P61" s="122"/>
    </row>
    <row r="62" spans="1:16" hidden="1">
      <c r="A62" s="122"/>
      <c r="B62" s="122"/>
      <c r="D62" s="122"/>
      <c r="E62" s="122"/>
      <c r="F62" s="122"/>
      <c r="G62" s="122"/>
      <c r="H62" s="122"/>
      <c r="I62" s="122"/>
      <c r="J62" s="122"/>
      <c r="K62" s="122"/>
      <c r="L62" s="122"/>
      <c r="M62" s="122"/>
      <c r="N62" s="122"/>
      <c r="O62" s="122"/>
      <c r="P62" s="122"/>
    </row>
    <row r="63" spans="1:16" hidden="1">
      <c r="A63" s="122"/>
      <c r="B63" s="122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2"/>
      <c r="O63" s="122"/>
      <c r="P63" s="122"/>
    </row>
    <row r="64" spans="1:16" hidden="1">
      <c r="A64" s="122"/>
      <c r="B64" s="122"/>
      <c r="D64" s="122"/>
      <c r="E64" s="122"/>
      <c r="F64" s="122"/>
      <c r="G64" s="122"/>
      <c r="H64" s="122"/>
      <c r="I64" s="122"/>
      <c r="J64" s="122"/>
      <c r="K64" s="122"/>
      <c r="L64" s="122"/>
      <c r="M64" s="122"/>
      <c r="N64" s="122"/>
      <c r="O64" s="122"/>
      <c r="P64" s="122"/>
    </row>
    <row r="65" spans="1:16" hidden="1">
      <c r="A65" s="122"/>
      <c r="B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  <c r="N65" s="122"/>
      <c r="O65" s="122"/>
      <c r="P65" s="122"/>
    </row>
    <row r="66" spans="1:16" hidden="1">
      <c r="A66" s="122"/>
      <c r="B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</row>
    <row r="67" spans="1:16" hidden="1">
      <c r="A67" s="122"/>
      <c r="B67" s="122"/>
      <c r="D67" s="122"/>
      <c r="E67" s="122"/>
      <c r="F67" s="122"/>
      <c r="G67" s="122"/>
      <c r="H67" s="122"/>
      <c r="I67" s="122"/>
      <c r="J67" s="122"/>
      <c r="K67" s="122"/>
      <c r="L67" s="122"/>
      <c r="M67" s="122"/>
      <c r="N67" s="122"/>
      <c r="O67" s="122"/>
      <c r="P67" s="122"/>
    </row>
    <row r="68" spans="1:16" hidden="1">
      <c r="A68" s="122"/>
      <c r="B68" s="122"/>
      <c r="D68" s="122"/>
      <c r="E68" s="122"/>
      <c r="F68" s="122"/>
      <c r="G68" s="122"/>
      <c r="H68" s="122"/>
      <c r="I68" s="122"/>
      <c r="J68" s="122"/>
      <c r="K68" s="122"/>
      <c r="L68" s="122"/>
      <c r="M68" s="122"/>
      <c r="N68" s="122"/>
      <c r="O68" s="122"/>
      <c r="P68" s="122"/>
    </row>
    <row r="69" spans="1:16" hidden="1">
      <c r="A69" s="122"/>
      <c r="B69" s="122"/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122"/>
      <c r="O69" s="122"/>
      <c r="P69" s="122"/>
    </row>
    <row r="70" spans="1:16" hidden="1">
      <c r="A70" s="122"/>
      <c r="B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  <c r="O70" s="122"/>
      <c r="P70" s="122"/>
    </row>
    <row r="71" spans="1:16" hidden="1">
      <c r="A71" s="122"/>
      <c r="B71" s="122"/>
      <c r="D71" s="122"/>
      <c r="E71" s="122"/>
      <c r="F71" s="122"/>
      <c r="G71" s="122"/>
      <c r="H71" s="122"/>
      <c r="I71" s="122"/>
      <c r="J71" s="122"/>
      <c r="K71" s="122"/>
      <c r="L71" s="122"/>
      <c r="M71" s="122"/>
      <c r="N71" s="122"/>
      <c r="O71" s="122"/>
      <c r="P71" s="122"/>
    </row>
    <row r="72" spans="1:16" hidden="1">
      <c r="A72" s="122"/>
      <c r="B72" s="122"/>
      <c r="D72" s="122"/>
      <c r="E72" s="122"/>
      <c r="F72" s="122"/>
      <c r="G72" s="122"/>
      <c r="H72" s="122"/>
      <c r="I72" s="122"/>
      <c r="J72" s="122"/>
      <c r="K72" s="122"/>
      <c r="L72" s="122"/>
      <c r="M72" s="122"/>
      <c r="N72" s="122"/>
      <c r="O72" s="122"/>
      <c r="P72" s="122"/>
    </row>
    <row r="73" spans="1:16" hidden="1">
      <c r="A73" s="122"/>
      <c r="B73" s="122"/>
      <c r="D73" s="122"/>
      <c r="E73" s="122"/>
      <c r="F73" s="122"/>
      <c r="G73" s="122"/>
      <c r="H73" s="122"/>
      <c r="I73" s="122"/>
      <c r="J73" s="122"/>
      <c r="K73" s="122"/>
      <c r="L73" s="122"/>
      <c r="M73" s="122"/>
      <c r="N73" s="122"/>
      <c r="O73" s="122"/>
      <c r="P73" s="122"/>
    </row>
    <row r="74" spans="1:16" hidden="1">
      <c r="A74" s="122"/>
      <c r="B74" s="122"/>
      <c r="D74" s="122"/>
      <c r="E74" s="122"/>
      <c r="F74" s="122"/>
      <c r="G74" s="122"/>
      <c r="H74" s="122"/>
      <c r="I74" s="122"/>
      <c r="J74" s="122"/>
      <c r="K74" s="122"/>
      <c r="L74" s="122"/>
      <c r="M74" s="122"/>
      <c r="N74" s="122"/>
      <c r="O74" s="122"/>
      <c r="P74" s="122"/>
    </row>
    <row r="75" spans="1:16" hidden="1">
      <c r="A75" s="122"/>
      <c r="B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</row>
    <row r="76" spans="1:16" hidden="1">
      <c r="A76" s="122"/>
      <c r="B76" s="122"/>
      <c r="D76" s="122"/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/>
      <c r="P76" s="122"/>
    </row>
    <row r="77" spans="1:16" hidden="1">
      <c r="A77" s="122"/>
      <c r="B77" s="122"/>
      <c r="D77" s="122"/>
      <c r="E77" s="122"/>
      <c r="F77" s="122"/>
      <c r="G77" s="122"/>
      <c r="H77" s="122"/>
      <c r="I77" s="122"/>
      <c r="J77" s="122"/>
      <c r="K77" s="122"/>
      <c r="L77" s="122"/>
      <c r="M77" s="122"/>
      <c r="N77" s="122"/>
      <c r="O77" s="122"/>
      <c r="P77" s="122"/>
    </row>
    <row r="78" spans="1:16" hidden="1">
      <c r="A78" s="122"/>
      <c r="B78" s="122"/>
      <c r="D78" s="122"/>
      <c r="E78" s="122"/>
      <c r="F78" s="122"/>
      <c r="G78" s="122"/>
      <c r="H78" s="122"/>
      <c r="I78" s="122"/>
      <c r="J78" s="122"/>
      <c r="K78" s="122"/>
      <c r="L78" s="122"/>
      <c r="M78" s="122"/>
      <c r="N78" s="122"/>
      <c r="O78" s="122"/>
      <c r="P78" s="122"/>
    </row>
    <row r="79" spans="1:16" hidden="1">
      <c r="A79" s="122"/>
      <c r="B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</row>
    <row r="80" spans="1:16" hidden="1">
      <c r="A80" s="122"/>
      <c r="B80" s="122"/>
      <c r="D80" s="122"/>
      <c r="E80" s="122"/>
      <c r="F80" s="122"/>
      <c r="G80" s="122"/>
      <c r="H80" s="122"/>
      <c r="I80" s="122"/>
      <c r="J80" s="122"/>
      <c r="K80" s="122"/>
      <c r="L80" s="122"/>
      <c r="M80" s="122"/>
      <c r="N80" s="122"/>
      <c r="O80" s="122"/>
      <c r="P80" s="122"/>
    </row>
    <row r="81" spans="1:16" hidden="1">
      <c r="A81" s="122"/>
      <c r="B81" s="122"/>
      <c r="D81" s="122"/>
      <c r="E81" s="122"/>
      <c r="F81" s="122"/>
      <c r="G81" s="122"/>
      <c r="H81" s="122"/>
      <c r="I81" s="122"/>
      <c r="J81" s="122"/>
      <c r="K81" s="122"/>
      <c r="L81" s="122"/>
      <c r="M81" s="122"/>
      <c r="N81" s="122"/>
      <c r="O81" s="122"/>
      <c r="P81" s="122"/>
    </row>
    <row r="82" spans="1:16" hidden="1">
      <c r="A82" s="122"/>
      <c r="B82" s="122"/>
      <c r="D82" s="122"/>
      <c r="E82" s="122"/>
      <c r="F82" s="122"/>
      <c r="G82" s="122"/>
      <c r="H82" s="122"/>
      <c r="I82" s="122"/>
      <c r="J82" s="122"/>
      <c r="K82" s="122"/>
      <c r="L82" s="122"/>
      <c r="M82" s="122"/>
      <c r="N82" s="122"/>
      <c r="O82" s="122"/>
      <c r="P82" s="122"/>
    </row>
    <row r="83" spans="1:16" hidden="1">
      <c r="A83" s="122"/>
      <c r="B83" s="122"/>
      <c r="D83" s="122"/>
      <c r="E83" s="122"/>
      <c r="F83" s="122"/>
      <c r="G83" s="122"/>
      <c r="H83" s="122"/>
      <c r="I83" s="122"/>
      <c r="J83" s="122"/>
      <c r="K83" s="122"/>
      <c r="L83" s="122"/>
      <c r="M83" s="122"/>
      <c r="N83" s="122"/>
      <c r="O83" s="122"/>
      <c r="P83" s="122"/>
    </row>
    <row r="84" spans="1:16" hidden="1">
      <c r="A84" s="122"/>
      <c r="B84" s="122"/>
      <c r="D84" s="122"/>
      <c r="E84" s="122"/>
      <c r="F84" s="122"/>
      <c r="G84" s="122"/>
      <c r="H84" s="122"/>
      <c r="I84" s="122"/>
      <c r="J84" s="122"/>
      <c r="K84" s="122"/>
      <c r="L84" s="122"/>
      <c r="M84" s="122"/>
      <c r="N84" s="122"/>
      <c r="O84" s="122"/>
      <c r="P84" s="122"/>
    </row>
    <row r="85" spans="1:16" hidden="1">
      <c r="A85" s="122"/>
      <c r="B85" s="122"/>
      <c r="D85" s="122"/>
      <c r="E85" s="122"/>
      <c r="F85" s="122"/>
      <c r="G85" s="122"/>
      <c r="H85" s="122"/>
      <c r="I85" s="122"/>
      <c r="J85" s="122"/>
      <c r="K85" s="122"/>
      <c r="L85" s="122"/>
      <c r="M85" s="122"/>
      <c r="N85" s="122"/>
      <c r="O85" s="122"/>
      <c r="P85" s="122"/>
    </row>
    <row r="86" spans="1:16" hidden="1">
      <c r="A86" s="122"/>
      <c r="B86" s="122"/>
      <c r="D86" s="122"/>
      <c r="E86" s="122"/>
      <c r="F86" s="122"/>
      <c r="G86" s="122"/>
      <c r="H86" s="122"/>
      <c r="I86" s="122"/>
      <c r="J86" s="122"/>
      <c r="K86" s="122"/>
      <c r="L86" s="122"/>
      <c r="M86" s="122"/>
      <c r="N86" s="122"/>
      <c r="O86" s="122"/>
      <c r="P86" s="122"/>
    </row>
    <row r="87" spans="1:16" hidden="1">
      <c r="A87" s="122"/>
      <c r="B87" s="122"/>
      <c r="D87" s="122"/>
      <c r="E87" s="122"/>
      <c r="F87" s="122"/>
      <c r="G87" s="122"/>
      <c r="H87" s="122"/>
      <c r="I87" s="122"/>
      <c r="J87" s="122"/>
      <c r="K87" s="122"/>
      <c r="L87" s="122"/>
      <c r="M87" s="122"/>
      <c r="N87" s="122"/>
      <c r="O87" s="122"/>
      <c r="P87" s="122"/>
    </row>
    <row r="88" spans="1:16" hidden="1">
      <c r="A88" s="122"/>
      <c r="B88" s="122"/>
      <c r="D88" s="122"/>
      <c r="E88" s="122"/>
      <c r="F88" s="122"/>
      <c r="G88" s="122"/>
      <c r="H88" s="122"/>
      <c r="I88" s="122"/>
      <c r="J88" s="122"/>
      <c r="K88" s="122"/>
      <c r="L88" s="122"/>
      <c r="M88" s="122"/>
      <c r="N88" s="122"/>
      <c r="O88" s="122"/>
      <c r="P88" s="122"/>
    </row>
    <row r="89" spans="1:16" hidden="1">
      <c r="A89" s="122"/>
      <c r="B89" s="122"/>
      <c r="D89" s="122"/>
      <c r="E89" s="122"/>
      <c r="F89" s="122"/>
      <c r="G89" s="122"/>
      <c r="H89" s="122"/>
      <c r="I89" s="122"/>
      <c r="J89" s="122"/>
      <c r="K89" s="122"/>
      <c r="L89" s="122"/>
      <c r="M89" s="122"/>
      <c r="N89" s="122"/>
      <c r="O89" s="122"/>
      <c r="P89" s="122"/>
    </row>
    <row r="90" spans="1:16" hidden="1">
      <c r="A90" s="122"/>
      <c r="B90" s="122"/>
      <c r="D90" s="122"/>
      <c r="E90" s="122"/>
      <c r="F90" s="122"/>
      <c r="G90" s="122"/>
      <c r="H90" s="122"/>
      <c r="I90" s="122"/>
      <c r="J90" s="122"/>
      <c r="K90" s="122"/>
      <c r="L90" s="122"/>
      <c r="M90" s="122"/>
      <c r="N90" s="122"/>
      <c r="O90" s="122"/>
      <c r="P90" s="122"/>
    </row>
    <row r="91" spans="1:16" hidden="1">
      <c r="A91" s="122"/>
      <c r="B91" s="122"/>
      <c r="D91" s="122"/>
      <c r="E91" s="122"/>
      <c r="F91" s="122"/>
      <c r="G91" s="122"/>
      <c r="H91" s="122"/>
      <c r="I91" s="122"/>
      <c r="J91" s="122"/>
      <c r="K91" s="122"/>
      <c r="L91" s="122"/>
      <c r="M91" s="122"/>
      <c r="N91" s="122"/>
      <c r="O91" s="122"/>
      <c r="P91" s="122"/>
    </row>
    <row r="92" spans="1:16" hidden="1">
      <c r="A92" s="122"/>
      <c r="B92" s="122"/>
      <c r="D92" s="122"/>
      <c r="E92" s="122"/>
      <c r="F92" s="122"/>
      <c r="G92" s="122"/>
      <c r="H92" s="122"/>
      <c r="I92" s="122"/>
      <c r="J92" s="122"/>
      <c r="K92" s="122"/>
      <c r="L92" s="122"/>
      <c r="M92" s="122"/>
      <c r="N92" s="122"/>
      <c r="O92" s="122"/>
      <c r="P92" s="122"/>
    </row>
    <row r="93" spans="1:16" hidden="1">
      <c r="A93" s="122"/>
      <c r="B93" s="122"/>
      <c r="D93" s="122"/>
      <c r="E93" s="122"/>
      <c r="F93" s="122"/>
      <c r="G93" s="122"/>
      <c r="H93" s="122"/>
      <c r="I93" s="122"/>
      <c r="J93" s="122"/>
      <c r="K93" s="122"/>
      <c r="L93" s="122"/>
      <c r="M93" s="122"/>
      <c r="N93" s="122"/>
      <c r="O93" s="122"/>
      <c r="P93" s="122"/>
    </row>
    <row r="94" spans="1:16" hidden="1">
      <c r="A94" s="122"/>
      <c r="B94" s="122"/>
      <c r="D94" s="122"/>
      <c r="E94" s="122"/>
      <c r="F94" s="122"/>
      <c r="G94" s="122"/>
      <c r="H94" s="122"/>
      <c r="I94" s="122"/>
      <c r="J94" s="122"/>
      <c r="K94" s="122"/>
      <c r="L94" s="122"/>
      <c r="M94" s="122"/>
      <c r="N94" s="122"/>
      <c r="O94" s="122"/>
      <c r="P94" s="122"/>
    </row>
    <row r="95" spans="1:16" hidden="1">
      <c r="A95" s="122"/>
      <c r="B95" s="122"/>
      <c r="D95" s="122"/>
      <c r="E95" s="122"/>
      <c r="F95" s="122"/>
      <c r="G95" s="122"/>
      <c r="H95" s="122"/>
      <c r="I95" s="122"/>
      <c r="J95" s="122"/>
      <c r="K95" s="122"/>
      <c r="L95" s="122"/>
      <c r="M95" s="122"/>
      <c r="N95" s="122"/>
      <c r="O95" s="122"/>
      <c r="P95" s="122"/>
    </row>
    <row r="96" spans="1:16" hidden="1">
      <c r="A96" s="122"/>
      <c r="B96" s="122"/>
      <c r="D96" s="122"/>
      <c r="E96" s="122"/>
      <c r="F96" s="122"/>
      <c r="G96" s="122"/>
      <c r="H96" s="122"/>
      <c r="I96" s="122"/>
      <c r="J96" s="122"/>
      <c r="K96" s="122"/>
      <c r="L96" s="122"/>
      <c r="M96" s="122"/>
      <c r="N96" s="122"/>
      <c r="O96" s="122"/>
      <c r="P96" s="122"/>
    </row>
    <row r="97" spans="1:16" hidden="1">
      <c r="A97" s="122"/>
      <c r="B97" s="122"/>
      <c r="D97" s="122"/>
      <c r="E97" s="122"/>
      <c r="F97" s="122"/>
      <c r="G97" s="122"/>
      <c r="H97" s="122"/>
      <c r="I97" s="122"/>
      <c r="J97" s="122"/>
      <c r="K97" s="122"/>
      <c r="L97" s="122"/>
      <c r="M97" s="122"/>
      <c r="N97" s="122"/>
      <c r="O97" s="122"/>
      <c r="P97" s="122"/>
    </row>
    <row r="98" spans="1:16" hidden="1">
      <c r="A98" s="122"/>
      <c r="B98" s="122"/>
      <c r="D98" s="122"/>
      <c r="E98" s="122"/>
      <c r="F98" s="122"/>
      <c r="G98" s="122"/>
      <c r="H98" s="122"/>
      <c r="I98" s="122"/>
      <c r="J98" s="122"/>
      <c r="K98" s="122"/>
      <c r="L98" s="122"/>
      <c r="M98" s="122"/>
      <c r="N98" s="122"/>
      <c r="O98" s="122"/>
      <c r="P98" s="122"/>
    </row>
    <row r="99" spans="1:16" hidden="1">
      <c r="A99" s="122"/>
      <c r="B99" s="122"/>
      <c r="D99" s="122"/>
      <c r="E99" s="122"/>
      <c r="F99" s="122"/>
      <c r="G99" s="122"/>
      <c r="H99" s="122"/>
      <c r="I99" s="122"/>
      <c r="J99" s="122"/>
      <c r="K99" s="122"/>
      <c r="L99" s="122"/>
      <c r="M99" s="122"/>
      <c r="N99" s="122"/>
      <c r="O99" s="122"/>
      <c r="P99" s="122"/>
    </row>
    <row r="100" spans="1:16" hidden="1">
      <c r="A100" s="122"/>
      <c r="B100" s="122"/>
      <c r="D100" s="122"/>
      <c r="E100" s="122"/>
      <c r="F100" s="122"/>
      <c r="G100" s="122"/>
      <c r="H100" s="122"/>
      <c r="I100" s="122"/>
      <c r="J100" s="122"/>
      <c r="K100" s="122"/>
      <c r="L100" s="122"/>
      <c r="M100" s="122"/>
      <c r="N100" s="122"/>
      <c r="O100" s="122"/>
      <c r="P100" s="122"/>
    </row>
    <row r="101" spans="1:16" hidden="1">
      <c r="A101" s="122"/>
      <c r="B101" s="122"/>
      <c r="D101" s="122"/>
      <c r="E101" s="122"/>
      <c r="F101" s="122"/>
      <c r="G101" s="122"/>
      <c r="H101" s="122"/>
      <c r="I101" s="122"/>
      <c r="J101" s="122"/>
      <c r="K101" s="122"/>
      <c r="L101" s="122"/>
      <c r="M101" s="122"/>
      <c r="N101" s="122"/>
      <c r="O101" s="122"/>
      <c r="P101" s="122"/>
    </row>
    <row r="102" spans="1:16" hidden="1">
      <c r="A102" s="122"/>
      <c r="B102" s="122"/>
      <c r="D102" s="122"/>
      <c r="E102" s="122"/>
      <c r="F102" s="122"/>
      <c r="G102" s="122"/>
      <c r="H102" s="122"/>
      <c r="I102" s="122"/>
      <c r="J102" s="122"/>
      <c r="K102" s="122"/>
      <c r="L102" s="122"/>
      <c r="M102" s="122"/>
      <c r="N102" s="122"/>
      <c r="O102" s="122"/>
      <c r="P102" s="122"/>
    </row>
    <row r="103" spans="1:16" hidden="1">
      <c r="A103" s="122"/>
      <c r="B103" s="122"/>
      <c r="D103" s="122"/>
      <c r="E103" s="122"/>
      <c r="F103" s="122"/>
      <c r="G103" s="122"/>
      <c r="H103" s="122"/>
      <c r="I103" s="122"/>
      <c r="J103" s="122"/>
      <c r="K103" s="122"/>
      <c r="L103" s="122"/>
      <c r="M103" s="122"/>
      <c r="N103" s="122"/>
      <c r="O103" s="122"/>
      <c r="P103" s="122"/>
    </row>
    <row r="104" spans="1:16" hidden="1">
      <c r="A104" s="122"/>
      <c r="B104" s="122"/>
      <c r="D104" s="122"/>
      <c r="E104" s="122"/>
      <c r="F104" s="122"/>
      <c r="G104" s="122"/>
      <c r="H104" s="122"/>
      <c r="I104" s="122"/>
      <c r="J104" s="122"/>
      <c r="K104" s="122"/>
      <c r="L104" s="122"/>
      <c r="M104" s="122"/>
      <c r="N104" s="122"/>
      <c r="O104" s="122"/>
      <c r="P104" s="122"/>
    </row>
    <row r="105" spans="1:16" hidden="1">
      <c r="A105" s="122"/>
      <c r="B105" s="122"/>
      <c r="D105" s="122"/>
      <c r="E105" s="122"/>
      <c r="F105" s="122"/>
      <c r="G105" s="122"/>
      <c r="H105" s="122"/>
      <c r="I105" s="122"/>
      <c r="J105" s="122"/>
      <c r="K105" s="122"/>
      <c r="L105" s="122"/>
      <c r="M105" s="122"/>
      <c r="N105" s="122"/>
      <c r="O105" s="122"/>
      <c r="P105" s="122"/>
    </row>
    <row r="106" spans="1:16" hidden="1">
      <c r="A106" s="122"/>
      <c r="B106" s="122"/>
      <c r="D106" s="122"/>
      <c r="E106" s="122"/>
      <c r="F106" s="122"/>
      <c r="G106" s="122"/>
      <c r="H106" s="122"/>
      <c r="I106" s="122"/>
      <c r="J106" s="122"/>
      <c r="K106" s="122"/>
      <c r="L106" s="122"/>
      <c r="M106" s="122"/>
      <c r="N106" s="122"/>
      <c r="O106" s="122"/>
      <c r="P106" s="122"/>
    </row>
    <row r="107" spans="1:16" hidden="1">
      <c r="A107" s="122"/>
      <c r="B107" s="122"/>
      <c r="D107" s="122"/>
      <c r="E107" s="122"/>
      <c r="F107" s="122"/>
      <c r="G107" s="122"/>
      <c r="H107" s="122"/>
      <c r="I107" s="122"/>
      <c r="J107" s="122"/>
      <c r="K107" s="122"/>
      <c r="L107" s="122"/>
      <c r="M107" s="122"/>
      <c r="N107" s="122"/>
      <c r="O107" s="122"/>
      <c r="P107" s="122"/>
    </row>
    <row r="108" spans="1:16" hidden="1">
      <c r="A108" s="122"/>
      <c r="B108" s="122"/>
      <c r="D108" s="122"/>
      <c r="E108" s="122"/>
      <c r="F108" s="122"/>
      <c r="G108" s="122"/>
      <c r="H108" s="122"/>
      <c r="I108" s="122"/>
      <c r="J108" s="122"/>
      <c r="K108" s="122"/>
      <c r="L108" s="122"/>
      <c r="M108" s="122"/>
      <c r="N108" s="122"/>
      <c r="O108" s="122"/>
      <c r="P108" s="122"/>
    </row>
    <row r="109" spans="1:16" hidden="1">
      <c r="A109" s="122"/>
      <c r="B109" s="122"/>
      <c r="D109" s="122"/>
      <c r="E109" s="122"/>
      <c r="F109" s="122"/>
      <c r="G109" s="122"/>
      <c r="H109" s="122"/>
      <c r="I109" s="122"/>
      <c r="J109" s="122"/>
      <c r="K109" s="122"/>
      <c r="L109" s="122"/>
      <c r="M109" s="122"/>
      <c r="N109" s="122"/>
      <c r="O109" s="122"/>
      <c r="P109" s="122"/>
    </row>
    <row r="110" spans="1:16" hidden="1">
      <c r="A110" s="122"/>
      <c r="B110" s="122"/>
      <c r="D110" s="122"/>
      <c r="E110" s="122"/>
      <c r="F110" s="122"/>
      <c r="G110" s="122"/>
      <c r="H110" s="122"/>
      <c r="I110" s="122"/>
      <c r="J110" s="122"/>
      <c r="K110" s="122"/>
      <c r="L110" s="122"/>
      <c r="M110" s="122"/>
      <c r="N110" s="122"/>
      <c r="O110" s="122"/>
      <c r="P110" s="122"/>
    </row>
    <row r="111" spans="1:16" hidden="1">
      <c r="A111" s="122"/>
      <c r="B111" s="122"/>
      <c r="D111" s="122"/>
      <c r="E111" s="122"/>
      <c r="F111" s="122"/>
      <c r="G111" s="122"/>
      <c r="H111" s="122"/>
      <c r="I111" s="122"/>
      <c r="J111" s="122"/>
      <c r="K111" s="122"/>
      <c r="L111" s="122"/>
      <c r="M111" s="122"/>
      <c r="N111" s="122"/>
      <c r="O111" s="122"/>
      <c r="P111" s="122"/>
    </row>
    <row r="112" spans="1:16" hidden="1">
      <c r="A112" s="122"/>
      <c r="B112" s="122"/>
      <c r="D112" s="122"/>
      <c r="E112" s="122"/>
      <c r="F112" s="122"/>
      <c r="G112" s="122"/>
      <c r="H112" s="122"/>
      <c r="I112" s="122"/>
      <c r="J112" s="122"/>
      <c r="K112" s="122"/>
      <c r="L112" s="122"/>
      <c r="M112" s="122"/>
      <c r="N112" s="122"/>
      <c r="O112" s="122"/>
      <c r="P112" s="122"/>
    </row>
    <row r="113" spans="1:16" hidden="1">
      <c r="A113" s="122"/>
      <c r="B113" s="122"/>
      <c r="D113" s="122"/>
      <c r="E113" s="122"/>
      <c r="F113" s="122"/>
      <c r="G113" s="122"/>
      <c r="H113" s="122"/>
      <c r="I113" s="122"/>
      <c r="J113" s="122"/>
      <c r="K113" s="122"/>
      <c r="L113" s="122"/>
      <c r="M113" s="122"/>
      <c r="N113" s="122"/>
      <c r="O113" s="122"/>
      <c r="P113" s="122"/>
    </row>
    <row r="114" spans="1:16" hidden="1">
      <c r="A114" s="122"/>
      <c r="B114" s="122"/>
      <c r="D114" s="122"/>
      <c r="E114" s="122"/>
      <c r="F114" s="122"/>
      <c r="G114" s="122"/>
      <c r="H114" s="122"/>
      <c r="I114" s="122"/>
      <c r="J114" s="122"/>
      <c r="K114" s="122"/>
      <c r="L114" s="122"/>
      <c r="M114" s="122"/>
      <c r="N114" s="122"/>
      <c r="O114" s="122"/>
      <c r="P114" s="122"/>
    </row>
    <row r="115" spans="1:16" hidden="1">
      <c r="A115" s="122"/>
      <c r="B115" s="122"/>
      <c r="D115" s="122"/>
      <c r="E115" s="122"/>
      <c r="F115" s="122"/>
      <c r="G115" s="122"/>
      <c r="H115" s="122"/>
      <c r="I115" s="122"/>
      <c r="J115" s="122"/>
      <c r="K115" s="122"/>
      <c r="L115" s="122"/>
      <c r="M115" s="122"/>
      <c r="N115" s="122"/>
      <c r="O115" s="122"/>
      <c r="P115" s="122"/>
    </row>
    <row r="116" spans="1:16" hidden="1">
      <c r="A116" s="122"/>
      <c r="B116" s="122"/>
      <c r="D116" s="122"/>
      <c r="E116" s="122"/>
      <c r="F116" s="122"/>
      <c r="G116" s="122"/>
      <c r="H116" s="122"/>
      <c r="I116" s="122"/>
      <c r="J116" s="122"/>
      <c r="K116" s="122"/>
      <c r="L116" s="122"/>
      <c r="M116" s="122"/>
      <c r="N116" s="122"/>
      <c r="O116" s="122"/>
      <c r="P116" s="122"/>
    </row>
    <row r="117" spans="1:16" hidden="1">
      <c r="A117" s="122"/>
      <c r="B117" s="122"/>
      <c r="D117" s="122"/>
      <c r="E117" s="122"/>
      <c r="F117" s="122"/>
      <c r="G117" s="122"/>
      <c r="H117" s="122"/>
      <c r="I117" s="122"/>
      <c r="J117" s="122"/>
      <c r="K117" s="122"/>
      <c r="L117" s="122"/>
      <c r="M117" s="122"/>
      <c r="N117" s="122"/>
      <c r="O117" s="122"/>
      <c r="P117" s="122"/>
    </row>
    <row r="118" spans="1:16" hidden="1">
      <c r="A118" s="122"/>
      <c r="B118" s="122"/>
      <c r="D118" s="122"/>
      <c r="E118" s="122"/>
      <c r="F118" s="122"/>
      <c r="G118" s="122"/>
      <c r="H118" s="122"/>
      <c r="I118" s="122"/>
      <c r="J118" s="122"/>
      <c r="K118" s="122"/>
      <c r="L118" s="122"/>
      <c r="M118" s="122"/>
      <c r="N118" s="122"/>
      <c r="O118" s="122"/>
      <c r="P118" s="122"/>
    </row>
    <row r="119" spans="1:16" hidden="1">
      <c r="A119" s="122"/>
      <c r="B119" s="122"/>
      <c r="D119" s="122"/>
      <c r="E119" s="122"/>
      <c r="F119" s="122"/>
      <c r="G119" s="122"/>
      <c r="H119" s="122"/>
      <c r="I119" s="122"/>
      <c r="J119" s="122"/>
      <c r="K119" s="122"/>
      <c r="L119" s="122"/>
      <c r="M119" s="122"/>
      <c r="N119" s="122"/>
      <c r="O119" s="122"/>
      <c r="P119" s="122"/>
    </row>
    <row r="120" spans="1:16" hidden="1">
      <c r="A120" s="122"/>
      <c r="B120" s="122"/>
      <c r="D120" s="122"/>
      <c r="E120" s="122"/>
      <c r="F120" s="122"/>
      <c r="G120" s="122"/>
      <c r="H120" s="122"/>
      <c r="I120" s="122"/>
      <c r="J120" s="122"/>
      <c r="K120" s="122"/>
      <c r="L120" s="122"/>
      <c r="M120" s="122"/>
      <c r="N120" s="122"/>
      <c r="O120" s="122"/>
      <c r="P120" s="122"/>
    </row>
    <row r="121" spans="1:16" hidden="1">
      <c r="A121" s="122"/>
      <c r="B121" s="122"/>
      <c r="D121" s="122"/>
      <c r="E121" s="122"/>
      <c r="F121" s="122"/>
      <c r="G121" s="122"/>
      <c r="H121" s="122"/>
      <c r="I121" s="122"/>
      <c r="J121" s="122"/>
      <c r="K121" s="122"/>
      <c r="L121" s="122"/>
      <c r="M121" s="122"/>
      <c r="N121" s="122"/>
      <c r="O121" s="122"/>
      <c r="P121" s="122"/>
    </row>
    <row r="122" spans="1:16" hidden="1">
      <c r="A122" s="122"/>
      <c r="B122" s="122"/>
      <c r="D122" s="122"/>
      <c r="E122" s="122"/>
      <c r="F122" s="122"/>
      <c r="G122" s="122"/>
      <c r="H122" s="122"/>
      <c r="I122" s="122"/>
      <c r="J122" s="122"/>
      <c r="K122" s="122"/>
      <c r="L122" s="122"/>
      <c r="M122" s="122"/>
      <c r="N122" s="122"/>
      <c r="O122" s="122"/>
      <c r="P122" s="122"/>
    </row>
    <row r="123" spans="1:16" hidden="1">
      <c r="A123" s="122"/>
      <c r="B123" s="122"/>
      <c r="D123" s="122"/>
      <c r="E123" s="122"/>
      <c r="F123" s="122"/>
      <c r="G123" s="122"/>
      <c r="H123" s="122"/>
      <c r="I123" s="122"/>
      <c r="J123" s="122"/>
      <c r="K123" s="122"/>
      <c r="L123" s="122"/>
      <c r="M123" s="122"/>
      <c r="N123" s="122"/>
      <c r="O123" s="122"/>
      <c r="P123" s="122"/>
    </row>
    <row r="124" spans="1:16" hidden="1">
      <c r="A124" s="122"/>
      <c r="B124" s="122"/>
      <c r="D124" s="122"/>
      <c r="E124" s="122"/>
      <c r="F124" s="122"/>
      <c r="G124" s="122"/>
      <c r="H124" s="122"/>
      <c r="I124" s="122"/>
      <c r="J124" s="122"/>
      <c r="K124" s="122"/>
      <c r="L124" s="122"/>
      <c r="M124" s="122"/>
      <c r="N124" s="122"/>
      <c r="O124" s="122"/>
      <c r="P124" s="122"/>
    </row>
    <row r="125" spans="1:16" hidden="1">
      <c r="A125" s="122"/>
      <c r="B125" s="122"/>
      <c r="D125" s="122"/>
      <c r="E125" s="122"/>
      <c r="F125" s="122"/>
      <c r="G125" s="122"/>
      <c r="H125" s="122"/>
      <c r="I125" s="122"/>
      <c r="J125" s="122"/>
      <c r="K125" s="122"/>
      <c r="L125" s="122"/>
      <c r="M125" s="122"/>
      <c r="N125" s="122"/>
      <c r="O125" s="122"/>
      <c r="P125" s="122"/>
    </row>
    <row r="126" spans="1:16" hidden="1">
      <c r="A126" s="122"/>
      <c r="B126" s="122"/>
      <c r="D126" s="122"/>
      <c r="E126" s="122"/>
      <c r="F126" s="122"/>
      <c r="G126" s="122"/>
      <c r="H126" s="122"/>
      <c r="I126" s="122"/>
      <c r="J126" s="122"/>
      <c r="K126" s="122"/>
      <c r="L126" s="122"/>
      <c r="M126" s="122"/>
      <c r="N126" s="122"/>
      <c r="O126" s="122"/>
      <c r="P126" s="122"/>
    </row>
    <row r="127" spans="1:16" hidden="1">
      <c r="A127" s="122"/>
      <c r="B127" s="122"/>
      <c r="D127" s="122"/>
      <c r="E127" s="122"/>
      <c r="F127" s="122"/>
      <c r="G127" s="122"/>
      <c r="H127" s="122"/>
      <c r="I127" s="122"/>
      <c r="J127" s="122"/>
      <c r="K127" s="122"/>
      <c r="L127" s="122"/>
      <c r="M127" s="122"/>
      <c r="N127" s="122"/>
      <c r="O127" s="122"/>
      <c r="P127" s="122"/>
    </row>
    <row r="128" spans="1:16" hidden="1">
      <c r="A128" s="122"/>
      <c r="B128" s="122"/>
      <c r="D128" s="122"/>
      <c r="E128" s="122"/>
      <c r="F128" s="122"/>
      <c r="G128" s="122"/>
      <c r="H128" s="122"/>
      <c r="I128" s="122"/>
      <c r="J128" s="122"/>
      <c r="K128" s="122"/>
      <c r="L128" s="122"/>
      <c r="M128" s="122"/>
      <c r="N128" s="122"/>
      <c r="O128" s="122"/>
      <c r="P128" s="122"/>
    </row>
    <row r="129" spans="1:16" hidden="1">
      <c r="A129" s="122"/>
      <c r="B129" s="122"/>
      <c r="D129" s="122"/>
      <c r="E129" s="122"/>
      <c r="F129" s="122"/>
      <c r="G129" s="122"/>
      <c r="H129" s="122"/>
      <c r="I129" s="122"/>
      <c r="J129" s="122"/>
      <c r="K129" s="122"/>
      <c r="L129" s="122"/>
      <c r="M129" s="122"/>
      <c r="N129" s="122"/>
      <c r="O129" s="122"/>
      <c r="P129" s="122"/>
    </row>
    <row r="130" spans="1:16" hidden="1">
      <c r="A130" s="122"/>
      <c r="B130" s="122"/>
      <c r="D130" s="122"/>
      <c r="E130" s="122"/>
      <c r="F130" s="122"/>
      <c r="G130" s="122"/>
      <c r="H130" s="122"/>
      <c r="I130" s="122"/>
      <c r="J130" s="122"/>
      <c r="K130" s="122"/>
      <c r="L130" s="122"/>
      <c r="M130" s="122"/>
      <c r="N130" s="122"/>
      <c r="O130" s="122"/>
      <c r="P130" s="122"/>
    </row>
    <row r="131" spans="1:16" hidden="1">
      <c r="A131" s="122"/>
      <c r="B131" s="122"/>
      <c r="D131" s="122"/>
      <c r="E131" s="122"/>
      <c r="F131" s="122"/>
      <c r="G131" s="122"/>
      <c r="H131" s="122"/>
      <c r="I131" s="122"/>
      <c r="J131" s="122"/>
      <c r="K131" s="122"/>
      <c r="L131" s="122"/>
      <c r="M131" s="122"/>
      <c r="N131" s="122"/>
      <c r="O131" s="122"/>
      <c r="P131" s="122"/>
    </row>
    <row r="132" spans="1:16" hidden="1">
      <c r="A132" s="122"/>
      <c r="B132" s="122"/>
      <c r="D132" s="122"/>
      <c r="E132" s="122"/>
      <c r="F132" s="122"/>
      <c r="G132" s="122"/>
      <c r="H132" s="122"/>
      <c r="I132" s="122"/>
      <c r="J132" s="122"/>
      <c r="K132" s="122"/>
      <c r="L132" s="122"/>
      <c r="M132" s="122"/>
      <c r="N132" s="122"/>
      <c r="O132" s="122"/>
      <c r="P132" s="122"/>
    </row>
    <row r="133" spans="1:16" hidden="1">
      <c r="A133" s="122"/>
      <c r="B133" s="122"/>
      <c r="D133" s="122"/>
      <c r="E133" s="122"/>
      <c r="F133" s="122"/>
      <c r="G133" s="122"/>
      <c r="H133" s="122"/>
      <c r="I133" s="122"/>
      <c r="J133" s="122"/>
      <c r="K133" s="122"/>
      <c r="L133" s="122"/>
      <c r="M133" s="122"/>
      <c r="N133" s="122"/>
      <c r="O133" s="122"/>
      <c r="P133" s="122"/>
    </row>
    <row r="134" spans="1:16" hidden="1">
      <c r="A134" s="122"/>
      <c r="B134" s="122"/>
      <c r="D134" s="122"/>
      <c r="E134" s="122"/>
      <c r="F134" s="122"/>
      <c r="G134" s="122"/>
      <c r="H134" s="122"/>
      <c r="I134" s="122"/>
      <c r="J134" s="122"/>
      <c r="K134" s="122"/>
      <c r="L134" s="122"/>
      <c r="M134" s="122"/>
      <c r="N134" s="122"/>
      <c r="O134" s="122"/>
      <c r="P134" s="122"/>
    </row>
    <row r="135" spans="1:16" hidden="1">
      <c r="A135" s="122"/>
      <c r="B135" s="122"/>
      <c r="D135" s="122"/>
      <c r="E135" s="122"/>
      <c r="F135" s="122"/>
      <c r="G135" s="122"/>
      <c r="H135" s="122"/>
      <c r="I135" s="122"/>
      <c r="J135" s="122"/>
      <c r="K135" s="122"/>
      <c r="L135" s="122"/>
      <c r="M135" s="122"/>
      <c r="N135" s="122"/>
      <c r="O135" s="122"/>
      <c r="P135" s="122"/>
    </row>
    <row r="136" spans="1:16" hidden="1">
      <c r="A136" s="122"/>
      <c r="B136" s="122"/>
      <c r="D136" s="122"/>
      <c r="E136" s="122"/>
      <c r="F136" s="122"/>
      <c r="G136" s="122"/>
      <c r="H136" s="122"/>
      <c r="I136" s="122"/>
      <c r="J136" s="122"/>
      <c r="K136" s="122"/>
      <c r="L136" s="122"/>
      <c r="M136" s="122"/>
      <c r="N136" s="122"/>
      <c r="O136" s="122"/>
      <c r="P136" s="122"/>
    </row>
    <row r="137" spans="1:16" hidden="1">
      <c r="A137" s="122"/>
      <c r="B137" s="122"/>
      <c r="D137" s="122"/>
      <c r="E137" s="122"/>
      <c r="F137" s="122"/>
      <c r="G137" s="122"/>
      <c r="H137" s="122"/>
      <c r="I137" s="122"/>
      <c r="J137" s="122"/>
      <c r="K137" s="122"/>
      <c r="L137" s="122"/>
      <c r="M137" s="122"/>
      <c r="N137" s="122"/>
      <c r="O137" s="122"/>
      <c r="P137" s="122"/>
    </row>
    <row r="138" spans="1:16" hidden="1">
      <c r="A138" s="122"/>
      <c r="B138" s="122"/>
      <c r="D138" s="122"/>
      <c r="E138" s="122"/>
      <c r="F138" s="122"/>
      <c r="G138" s="122"/>
      <c r="H138" s="122"/>
      <c r="I138" s="122"/>
      <c r="J138" s="122"/>
      <c r="K138" s="122"/>
      <c r="L138" s="122"/>
      <c r="M138" s="122"/>
      <c r="N138" s="122"/>
      <c r="O138" s="122"/>
      <c r="P138" s="122"/>
    </row>
    <row r="139" spans="1:16" hidden="1">
      <c r="A139" s="122"/>
      <c r="B139" s="122"/>
      <c r="D139" s="122"/>
      <c r="E139" s="122"/>
      <c r="F139" s="122"/>
      <c r="G139" s="122"/>
      <c r="H139" s="122"/>
      <c r="I139" s="122"/>
      <c r="J139" s="122"/>
      <c r="K139" s="122"/>
      <c r="L139" s="122"/>
      <c r="M139" s="122"/>
      <c r="N139" s="122"/>
      <c r="O139" s="122"/>
      <c r="P139" s="122"/>
    </row>
    <row r="140" spans="1:16" hidden="1">
      <c r="A140" s="122"/>
      <c r="B140" s="122"/>
      <c r="D140" s="122"/>
      <c r="E140" s="122"/>
      <c r="F140" s="122"/>
      <c r="G140" s="122"/>
      <c r="H140" s="122"/>
      <c r="I140" s="122"/>
      <c r="J140" s="122"/>
      <c r="K140" s="122"/>
      <c r="L140" s="122"/>
      <c r="M140" s="122"/>
      <c r="N140" s="122"/>
      <c r="O140" s="122"/>
      <c r="P140" s="122"/>
    </row>
    <row r="141" spans="1:16" hidden="1">
      <c r="A141" s="122"/>
      <c r="B141" s="122"/>
      <c r="D141" s="122"/>
      <c r="E141" s="122"/>
      <c r="F141" s="122"/>
      <c r="G141" s="122"/>
      <c r="H141" s="122"/>
      <c r="I141" s="122"/>
      <c r="J141" s="122"/>
      <c r="K141" s="122"/>
      <c r="L141" s="122"/>
      <c r="M141" s="122"/>
      <c r="N141" s="122"/>
      <c r="O141" s="122"/>
      <c r="P141" s="122"/>
    </row>
    <row r="142" spans="1:16" hidden="1">
      <c r="A142" s="122"/>
      <c r="B142" s="122"/>
      <c r="D142" s="122"/>
      <c r="E142" s="122"/>
      <c r="F142" s="122"/>
      <c r="G142" s="122"/>
      <c r="H142" s="122"/>
      <c r="I142" s="122"/>
      <c r="J142" s="122"/>
      <c r="K142" s="122"/>
      <c r="L142" s="122"/>
      <c r="M142" s="122"/>
      <c r="N142" s="122"/>
      <c r="O142" s="122"/>
      <c r="P142" s="122"/>
    </row>
    <row r="143" spans="1:16" hidden="1">
      <c r="A143" s="122"/>
      <c r="B143" s="122"/>
      <c r="D143" s="122"/>
      <c r="E143" s="122"/>
      <c r="F143" s="122"/>
      <c r="G143" s="122"/>
      <c r="H143" s="122"/>
      <c r="I143" s="122"/>
      <c r="J143" s="122"/>
      <c r="K143" s="122"/>
      <c r="L143" s="122"/>
      <c r="M143" s="122"/>
      <c r="N143" s="122"/>
      <c r="O143" s="122"/>
      <c r="P143" s="122"/>
    </row>
    <row r="144" spans="1:16" hidden="1">
      <c r="A144" s="122"/>
      <c r="B144" s="122"/>
      <c r="D144" s="122"/>
      <c r="E144" s="122"/>
      <c r="F144" s="122"/>
      <c r="G144" s="122"/>
      <c r="H144" s="122"/>
      <c r="I144" s="122"/>
      <c r="J144" s="122"/>
      <c r="K144" s="122"/>
      <c r="L144" s="122"/>
      <c r="M144" s="122"/>
      <c r="N144" s="122"/>
      <c r="O144" s="122"/>
      <c r="P144" s="122"/>
    </row>
    <row r="145" spans="1:16" hidden="1">
      <c r="A145" s="122"/>
      <c r="B145" s="122"/>
      <c r="D145" s="122"/>
      <c r="E145" s="122"/>
      <c r="F145" s="122"/>
      <c r="G145" s="122"/>
      <c r="H145" s="122"/>
      <c r="I145" s="122"/>
      <c r="J145" s="122"/>
      <c r="K145" s="122"/>
      <c r="L145" s="122"/>
      <c r="M145" s="122"/>
      <c r="N145" s="122"/>
      <c r="O145" s="122"/>
      <c r="P145" s="122"/>
    </row>
    <row r="146" spans="1:16" hidden="1">
      <c r="A146" s="122"/>
      <c r="B146" s="122"/>
      <c r="D146" s="122"/>
      <c r="E146" s="122"/>
      <c r="F146" s="122"/>
      <c r="G146" s="122"/>
      <c r="H146" s="122"/>
      <c r="I146" s="122"/>
      <c r="J146" s="122"/>
      <c r="K146" s="122"/>
      <c r="L146" s="122"/>
      <c r="M146" s="122"/>
      <c r="N146" s="122"/>
      <c r="O146" s="122"/>
      <c r="P146" s="122"/>
    </row>
    <row r="147" spans="1:16" hidden="1">
      <c r="A147" s="122"/>
      <c r="B147" s="122"/>
      <c r="D147" s="122"/>
      <c r="E147" s="122"/>
      <c r="F147" s="122"/>
      <c r="G147" s="122"/>
      <c r="H147" s="122"/>
      <c r="I147" s="122"/>
      <c r="J147" s="122"/>
      <c r="K147" s="122"/>
      <c r="L147" s="122"/>
      <c r="M147" s="122"/>
      <c r="N147" s="122"/>
      <c r="O147" s="122"/>
      <c r="P147" s="122"/>
    </row>
    <row r="148" spans="1:16" hidden="1">
      <c r="A148" s="122"/>
      <c r="B148" s="122"/>
      <c r="D148" s="122"/>
      <c r="E148" s="122"/>
      <c r="F148" s="122"/>
      <c r="G148" s="122"/>
      <c r="H148" s="122"/>
      <c r="I148" s="122"/>
      <c r="J148" s="122"/>
      <c r="K148" s="122"/>
      <c r="L148" s="122"/>
      <c r="M148" s="122"/>
      <c r="N148" s="122"/>
      <c r="O148" s="122"/>
      <c r="P148" s="122"/>
    </row>
    <row r="149" spans="1:16" hidden="1">
      <c r="A149" s="122"/>
      <c r="B149" s="122"/>
      <c r="D149" s="122"/>
      <c r="E149" s="122"/>
      <c r="F149" s="122"/>
      <c r="G149" s="122"/>
      <c r="H149" s="122"/>
      <c r="I149" s="122"/>
      <c r="J149" s="122"/>
      <c r="K149" s="122"/>
      <c r="L149" s="122"/>
      <c r="M149" s="122"/>
      <c r="N149" s="122"/>
      <c r="O149" s="122"/>
      <c r="P149" s="122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47:A48"/>
    <mergeCell ref="A44:A46"/>
    <mergeCell ref="A41:A43"/>
    <mergeCell ref="A39:A40"/>
    <mergeCell ref="A1:C1"/>
    <mergeCell ref="A2:C2"/>
    <mergeCell ref="A12:A14"/>
    <mergeCell ref="A15:A17"/>
    <mergeCell ref="A23:A24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J195"/>
  <sheetViews>
    <sheetView showGridLines="0" showZeros="0" tabSelected="1" workbookViewId="0">
      <pane ySplit="7" topLeftCell="A8" activePane="bottomLeft" state="frozen"/>
      <selection pane="bottomLeft" activeCell="J18" sqref="J18"/>
    </sheetView>
  </sheetViews>
  <sheetFormatPr defaultColWidth="0" defaultRowHeight="12.75" zeroHeight="1"/>
  <cols>
    <col min="1" max="1" width="4.5703125" style="122" customWidth="1"/>
    <col min="2" max="2" width="34.42578125" style="122" customWidth="1"/>
    <col min="3" max="3" width="7.5703125" style="97" bestFit="1" customWidth="1"/>
    <col min="4" max="4" width="9" style="97" customWidth="1"/>
    <col min="5" max="5" width="9.140625" style="97" customWidth="1"/>
    <col min="6" max="6" width="9.5703125" style="97" customWidth="1"/>
    <col min="7" max="8" width="9" style="97" customWidth="1"/>
    <col min="9" max="9" width="11.5703125" style="97" customWidth="1"/>
    <col min="10" max="10" width="9.42578125" style="122" customWidth="1"/>
    <col min="11" max="16384" width="0" style="122" hidden="1"/>
  </cols>
  <sheetData>
    <row r="1" spans="1:10">
      <c r="B1" s="696">
        <v>1</v>
      </c>
      <c r="C1" s="696"/>
      <c r="I1" s="123" t="s">
        <v>673</v>
      </c>
    </row>
    <row r="2" spans="1:10">
      <c r="B2" s="697" t="s">
        <v>384</v>
      </c>
      <c r="C2" s="697"/>
    </row>
    <row r="3" spans="1:10">
      <c r="A3" s="142"/>
      <c r="B3" s="697" t="str">
        <f>'ТИП-ПРОИЗ'!$B$3:$C$3</f>
        <v>"Топлофикация- Русе" АД</v>
      </c>
      <c r="C3" s="697"/>
      <c r="D3" s="142"/>
      <c r="E3" s="142"/>
      <c r="F3" s="142"/>
      <c r="G3" s="142"/>
      <c r="H3" s="142"/>
      <c r="I3" s="142"/>
    </row>
    <row r="4" spans="1:10" ht="12.75" customHeight="1" thickBot="1">
      <c r="A4" s="149"/>
      <c r="B4" s="149"/>
      <c r="C4" s="149"/>
      <c r="D4" s="149"/>
      <c r="E4" s="149"/>
      <c r="F4" s="149"/>
      <c r="G4" s="149"/>
      <c r="H4" s="149"/>
      <c r="I4" s="149"/>
    </row>
    <row r="5" spans="1:10" ht="13.5" thickTop="1">
      <c r="A5" s="701" t="s">
        <v>0</v>
      </c>
      <c r="B5" s="703" t="s">
        <v>1</v>
      </c>
      <c r="C5" s="703" t="s">
        <v>2</v>
      </c>
      <c r="D5" s="705">
        <f>'ТИП-ПРОИЗ'!E6</f>
        <v>2022.0000000000039</v>
      </c>
      <c r="E5" s="705"/>
      <c r="F5" s="705"/>
      <c r="G5" s="698">
        <f>'ТИП-ПРОИЗ'!F6</f>
        <v>7.2023000000000001</v>
      </c>
      <c r="H5" s="699"/>
      <c r="I5" s="700"/>
    </row>
    <row r="6" spans="1:10">
      <c r="A6" s="702"/>
      <c r="B6" s="704"/>
      <c r="C6" s="704"/>
      <c r="D6" s="150" t="s">
        <v>250</v>
      </c>
      <c r="E6" s="150" t="s">
        <v>85</v>
      </c>
      <c r="F6" s="151" t="s">
        <v>152</v>
      </c>
      <c r="G6" s="150" t="s">
        <v>250</v>
      </c>
      <c r="H6" s="150" t="s">
        <v>85</v>
      </c>
      <c r="I6" s="422" t="s">
        <v>152</v>
      </c>
    </row>
    <row r="7" spans="1:10">
      <c r="A7" s="152">
        <v>1</v>
      </c>
      <c r="B7" s="153">
        <v>2</v>
      </c>
      <c r="C7" s="153">
        <v>3</v>
      </c>
      <c r="D7" s="153">
        <v>4</v>
      </c>
      <c r="E7" s="153">
        <v>5</v>
      </c>
      <c r="F7" s="153" t="s">
        <v>80</v>
      </c>
      <c r="G7" s="153">
        <v>7</v>
      </c>
      <c r="H7" s="153">
        <v>8</v>
      </c>
      <c r="I7" s="154" t="s">
        <v>79</v>
      </c>
    </row>
    <row r="8" spans="1:10">
      <c r="A8" s="155" t="s">
        <v>133</v>
      </c>
      <c r="B8" s="156" t="s">
        <v>151</v>
      </c>
      <c r="C8" s="157" t="s">
        <v>3</v>
      </c>
      <c r="D8" s="595" t="s">
        <v>776</v>
      </c>
      <c r="E8" s="595" t="s">
        <v>776</v>
      </c>
      <c r="F8" s="595" t="s">
        <v>776</v>
      </c>
      <c r="G8" s="595" t="s">
        <v>776</v>
      </c>
      <c r="H8" s="595" t="s">
        <v>776</v>
      </c>
      <c r="I8" s="595" t="s">
        <v>777</v>
      </c>
    </row>
    <row r="9" spans="1:10">
      <c r="A9" s="158" t="s">
        <v>143</v>
      </c>
      <c r="B9" s="159" t="s">
        <v>39</v>
      </c>
      <c r="C9" s="160" t="s">
        <v>3</v>
      </c>
      <c r="D9" s="595" t="s">
        <v>776</v>
      </c>
      <c r="E9" s="595" t="s">
        <v>776</v>
      </c>
      <c r="F9" s="595" t="s">
        <v>776</v>
      </c>
      <c r="G9" s="595" t="s">
        <v>776</v>
      </c>
      <c r="H9" s="595" t="s">
        <v>776</v>
      </c>
      <c r="I9" s="595" t="s">
        <v>777</v>
      </c>
    </row>
    <row r="10" spans="1:10" ht="25.5">
      <c r="A10" s="155" t="s">
        <v>103</v>
      </c>
      <c r="B10" s="161" t="s">
        <v>173</v>
      </c>
      <c r="C10" s="162" t="s">
        <v>3</v>
      </c>
      <c r="D10" s="595" t="s">
        <v>776</v>
      </c>
      <c r="E10" s="595" t="s">
        <v>776</v>
      </c>
      <c r="F10" s="595" t="s">
        <v>776</v>
      </c>
      <c r="G10" s="595" t="s">
        <v>776</v>
      </c>
      <c r="H10" s="595" t="s">
        <v>776</v>
      </c>
      <c r="I10" s="595" t="s">
        <v>777</v>
      </c>
      <c r="J10" s="582"/>
    </row>
    <row r="11" spans="1:10">
      <c r="A11" s="163" t="s">
        <v>144</v>
      </c>
      <c r="B11" s="164" t="s">
        <v>169</v>
      </c>
      <c r="C11" s="165" t="s">
        <v>3</v>
      </c>
      <c r="D11" s="595" t="s">
        <v>776</v>
      </c>
      <c r="E11" s="595" t="s">
        <v>776</v>
      </c>
      <c r="F11" s="595" t="s">
        <v>776</v>
      </c>
      <c r="G11" s="595" t="s">
        <v>776</v>
      </c>
      <c r="H11" s="595" t="s">
        <v>776</v>
      </c>
      <c r="I11" s="595" t="s">
        <v>777</v>
      </c>
    </row>
    <row r="12" spans="1:10">
      <c r="A12" s="163" t="s">
        <v>145</v>
      </c>
      <c r="B12" s="166" t="s">
        <v>436</v>
      </c>
      <c r="C12" s="165" t="s">
        <v>3</v>
      </c>
      <c r="D12" s="595" t="s">
        <v>776</v>
      </c>
      <c r="E12" s="595" t="s">
        <v>776</v>
      </c>
      <c r="F12" s="595" t="s">
        <v>776</v>
      </c>
      <c r="G12" s="595" t="s">
        <v>776</v>
      </c>
      <c r="H12" s="595" t="s">
        <v>776</v>
      </c>
      <c r="I12" s="595" t="s">
        <v>777</v>
      </c>
    </row>
    <row r="13" spans="1:10">
      <c r="A13" s="167">
        <v>1</v>
      </c>
      <c r="B13" s="168" t="s">
        <v>4</v>
      </c>
      <c r="C13" s="169" t="s">
        <v>3</v>
      </c>
      <c r="D13" s="595" t="s">
        <v>776</v>
      </c>
      <c r="E13" s="595" t="s">
        <v>776</v>
      </c>
      <c r="F13" s="595" t="s">
        <v>776</v>
      </c>
      <c r="G13" s="595" t="s">
        <v>776</v>
      </c>
      <c r="H13" s="595" t="s">
        <v>776</v>
      </c>
      <c r="I13" s="595" t="s">
        <v>777</v>
      </c>
    </row>
    <row r="14" spans="1:10">
      <c r="A14" s="170" t="s">
        <v>255</v>
      </c>
      <c r="B14" s="111" t="s">
        <v>170</v>
      </c>
      <c r="C14" s="169" t="s">
        <v>3</v>
      </c>
      <c r="D14" s="595" t="s">
        <v>776</v>
      </c>
      <c r="E14" s="609"/>
      <c r="F14" s="599">
        <f t="shared" ref="F14:F17" si="0">SUM(D14:E14)</f>
        <v>0</v>
      </c>
      <c r="G14" s="595" t="s">
        <v>776</v>
      </c>
      <c r="H14" s="609"/>
      <c r="I14" s="595" t="s">
        <v>777</v>
      </c>
    </row>
    <row r="15" spans="1:10">
      <c r="A15" s="170" t="s">
        <v>256</v>
      </c>
      <c r="B15" s="111" t="s">
        <v>433</v>
      </c>
      <c r="C15" s="169" t="s">
        <v>3</v>
      </c>
      <c r="D15" s="579"/>
      <c r="E15" s="595" t="s">
        <v>776</v>
      </c>
      <c r="F15" s="595" t="s">
        <v>776</v>
      </c>
      <c r="G15" s="579"/>
      <c r="H15" s="595" t="s">
        <v>776</v>
      </c>
      <c r="I15" s="595">
        <f t="shared" ref="I15:I66" si="1">SUM(G15:H15)</f>
        <v>0</v>
      </c>
    </row>
    <row r="16" spans="1:10">
      <c r="A16" s="170"/>
      <c r="B16" s="111" t="s">
        <v>435</v>
      </c>
      <c r="C16" s="169" t="s">
        <v>3</v>
      </c>
      <c r="D16" s="579"/>
      <c r="E16" s="609"/>
      <c r="F16" s="599"/>
      <c r="G16" s="579"/>
      <c r="H16" s="609"/>
      <c r="I16" s="595">
        <f t="shared" si="1"/>
        <v>0</v>
      </c>
    </row>
    <row r="17" spans="1:10">
      <c r="A17" s="170" t="s">
        <v>257</v>
      </c>
      <c r="B17" s="111" t="s">
        <v>127</v>
      </c>
      <c r="C17" s="169" t="s">
        <v>3</v>
      </c>
      <c r="D17" s="579" t="s">
        <v>776</v>
      </c>
      <c r="E17" s="609"/>
      <c r="F17" s="599">
        <f t="shared" si="0"/>
        <v>0</v>
      </c>
      <c r="G17" s="579" t="s">
        <v>776</v>
      </c>
      <c r="H17" s="609"/>
      <c r="I17" s="595" t="s">
        <v>777</v>
      </c>
    </row>
    <row r="18" spans="1:10">
      <c r="A18" s="167">
        <v>2</v>
      </c>
      <c r="B18" s="168" t="s">
        <v>172</v>
      </c>
      <c r="C18" s="169" t="s">
        <v>3</v>
      </c>
      <c r="D18" s="594" t="s">
        <v>777</v>
      </c>
      <c r="E18" s="594" t="s">
        <v>777</v>
      </c>
      <c r="F18" s="594" t="s">
        <v>777</v>
      </c>
      <c r="G18" s="594" t="s">
        <v>777</v>
      </c>
      <c r="H18" s="594" t="s">
        <v>777</v>
      </c>
      <c r="I18" s="595" t="s">
        <v>777</v>
      </c>
    </row>
    <row r="19" spans="1:10">
      <c r="A19" s="171" t="s">
        <v>271</v>
      </c>
      <c r="B19" s="112" t="s">
        <v>171</v>
      </c>
      <c r="C19" s="169" t="s">
        <v>3</v>
      </c>
      <c r="D19" s="579" t="s">
        <v>776</v>
      </c>
      <c r="E19" s="609"/>
      <c r="F19" s="599" t="s">
        <v>777</v>
      </c>
      <c r="G19" s="579" t="s">
        <v>776</v>
      </c>
      <c r="H19" s="609"/>
      <c r="I19" s="595" t="s">
        <v>777</v>
      </c>
    </row>
    <row r="20" spans="1:10">
      <c r="A20" s="171" t="s">
        <v>272</v>
      </c>
      <c r="B20" s="111" t="s">
        <v>433</v>
      </c>
      <c r="C20" s="169" t="s">
        <v>3</v>
      </c>
      <c r="D20" s="579"/>
      <c r="E20" s="579" t="s">
        <v>776</v>
      </c>
      <c r="F20" s="599" t="s">
        <v>777</v>
      </c>
      <c r="G20" s="579"/>
      <c r="H20" s="579" t="s">
        <v>776</v>
      </c>
      <c r="I20" s="595" t="s">
        <v>777</v>
      </c>
    </row>
    <row r="21" spans="1:10">
      <c r="A21" s="171"/>
      <c r="B21" s="111" t="s">
        <v>434</v>
      </c>
      <c r="C21" s="169"/>
      <c r="D21" s="579"/>
      <c r="E21" s="609"/>
      <c r="F21" s="599"/>
      <c r="G21" s="579"/>
      <c r="H21" s="609"/>
      <c r="I21" s="595">
        <f>SUM(G21:H21)</f>
        <v>0</v>
      </c>
    </row>
    <row r="22" spans="1:10">
      <c r="A22" s="171" t="s">
        <v>275</v>
      </c>
      <c r="B22" s="111" t="s">
        <v>127</v>
      </c>
      <c r="C22" s="169" t="s">
        <v>3</v>
      </c>
      <c r="D22" s="579" t="s">
        <v>776</v>
      </c>
      <c r="E22" s="609"/>
      <c r="F22" s="599" t="s">
        <v>777</v>
      </c>
      <c r="G22" s="579"/>
      <c r="H22" s="609"/>
      <c r="I22" s="595">
        <f t="shared" si="1"/>
        <v>0</v>
      </c>
    </row>
    <row r="23" spans="1:10">
      <c r="A23" s="167">
        <v>3</v>
      </c>
      <c r="B23" s="168" t="s">
        <v>119</v>
      </c>
      <c r="C23" s="169" t="s">
        <v>3</v>
      </c>
      <c r="D23" s="579" t="s">
        <v>776</v>
      </c>
      <c r="E23" s="596" t="s">
        <v>776</v>
      </c>
      <c r="F23" s="594" t="s">
        <v>777</v>
      </c>
      <c r="G23" s="579" t="s">
        <v>776</v>
      </c>
      <c r="H23" s="579" t="s">
        <v>776</v>
      </c>
      <c r="I23" s="595" t="s">
        <v>777</v>
      </c>
    </row>
    <row r="24" spans="1:10" ht="25.5" customHeight="1">
      <c r="A24" s="167">
        <v>4</v>
      </c>
      <c r="B24" s="172" t="s">
        <v>310</v>
      </c>
      <c r="C24" s="169" t="s">
        <v>3</v>
      </c>
      <c r="D24" s="598" t="s">
        <v>776</v>
      </c>
      <c r="E24" s="597" t="s">
        <v>776</v>
      </c>
      <c r="F24" s="594" t="s">
        <v>776</v>
      </c>
      <c r="G24" s="598" t="s">
        <v>776</v>
      </c>
      <c r="H24" s="597" t="s">
        <v>776</v>
      </c>
      <c r="I24" s="595" t="s">
        <v>777</v>
      </c>
    </row>
    <row r="25" spans="1:10">
      <c r="A25" s="170" t="s">
        <v>251</v>
      </c>
      <c r="B25" s="173" t="s">
        <v>283</v>
      </c>
      <c r="C25" s="169" t="s">
        <v>3</v>
      </c>
      <c r="D25" s="579" t="s">
        <v>776</v>
      </c>
      <c r="E25" s="596" t="s">
        <v>776</v>
      </c>
      <c r="F25" s="594" t="s">
        <v>776</v>
      </c>
      <c r="G25" s="579" t="s">
        <v>776</v>
      </c>
      <c r="H25" s="596" t="s">
        <v>776</v>
      </c>
      <c r="I25" s="595" t="s">
        <v>777</v>
      </c>
    </row>
    <row r="26" spans="1:10">
      <c r="A26" s="170" t="s">
        <v>252</v>
      </c>
      <c r="B26" s="173" t="s">
        <v>284</v>
      </c>
      <c r="C26" s="169" t="s">
        <v>3</v>
      </c>
      <c r="D26" s="579" t="s">
        <v>776</v>
      </c>
      <c r="E26" s="596" t="s">
        <v>776</v>
      </c>
      <c r="F26" s="594" t="s">
        <v>776</v>
      </c>
      <c r="G26" s="579" t="s">
        <v>776</v>
      </c>
      <c r="H26" s="596" t="s">
        <v>776</v>
      </c>
      <c r="I26" s="595" t="s">
        <v>777</v>
      </c>
      <c r="J26" s="583"/>
    </row>
    <row r="27" spans="1:10" ht="25.5">
      <c r="A27" s="167">
        <v>5</v>
      </c>
      <c r="B27" s="168" t="s">
        <v>723</v>
      </c>
      <c r="C27" s="169" t="s">
        <v>3</v>
      </c>
      <c r="D27" s="599" t="s">
        <v>776</v>
      </c>
      <c r="E27" s="600" t="s">
        <v>776</v>
      </c>
      <c r="F27" s="594" t="s">
        <v>776</v>
      </c>
      <c r="G27" s="599" t="s">
        <v>776</v>
      </c>
      <c r="H27" s="600" t="s">
        <v>776</v>
      </c>
      <c r="I27" s="595" t="s">
        <v>777</v>
      </c>
      <c r="J27" s="583"/>
    </row>
    <row r="28" spans="1:10">
      <c r="A28" s="170" t="s">
        <v>262</v>
      </c>
      <c r="B28" s="173" t="s">
        <v>104</v>
      </c>
      <c r="C28" s="169" t="s">
        <v>3</v>
      </c>
      <c r="D28" s="579" t="s">
        <v>776</v>
      </c>
      <c r="E28" s="596"/>
      <c r="F28" s="599" t="s">
        <v>777</v>
      </c>
      <c r="G28" s="579" t="s">
        <v>776</v>
      </c>
      <c r="H28" s="596"/>
      <c r="I28" s="595" t="s">
        <v>777</v>
      </c>
      <c r="J28" s="581"/>
    </row>
    <row r="29" spans="1:10">
      <c r="A29" s="170" t="s">
        <v>263</v>
      </c>
      <c r="B29" s="173" t="s">
        <v>105</v>
      </c>
      <c r="C29" s="169" t="s">
        <v>3</v>
      </c>
      <c r="D29" s="579" t="s">
        <v>776</v>
      </c>
      <c r="E29" s="596"/>
      <c r="F29" s="599" t="s">
        <v>777</v>
      </c>
      <c r="G29" s="579" t="s">
        <v>776</v>
      </c>
      <c r="H29" s="596" t="s">
        <v>776</v>
      </c>
      <c r="I29" s="595" t="s">
        <v>777</v>
      </c>
      <c r="J29" s="581"/>
    </row>
    <row r="30" spans="1:10">
      <c r="A30" s="170" t="s">
        <v>264</v>
      </c>
      <c r="B30" s="173" t="s">
        <v>106</v>
      </c>
      <c r="C30" s="169" t="s">
        <v>3</v>
      </c>
      <c r="D30" s="579" t="s">
        <v>776</v>
      </c>
      <c r="E30" s="596"/>
      <c r="F30" s="599" t="s">
        <v>777</v>
      </c>
      <c r="G30" s="579" t="s">
        <v>776</v>
      </c>
      <c r="H30" s="596"/>
      <c r="I30" s="595" t="s">
        <v>777</v>
      </c>
      <c r="J30" s="581"/>
    </row>
    <row r="31" spans="1:10">
      <c r="A31" s="170" t="s">
        <v>265</v>
      </c>
      <c r="B31" s="173" t="s">
        <v>107</v>
      </c>
      <c r="C31" s="169" t="s">
        <v>3</v>
      </c>
      <c r="D31" s="579" t="s">
        <v>776</v>
      </c>
      <c r="E31" s="596" t="s">
        <v>776</v>
      </c>
      <c r="F31" s="599" t="s">
        <v>777</v>
      </c>
      <c r="G31" s="579" t="s">
        <v>776</v>
      </c>
      <c r="H31" s="596" t="s">
        <v>776</v>
      </c>
      <c r="I31" s="595" t="s">
        <v>777</v>
      </c>
      <c r="J31" s="581"/>
    </row>
    <row r="32" spans="1:10">
      <c r="A32" s="170" t="s">
        <v>266</v>
      </c>
      <c r="B32" s="173" t="s">
        <v>108</v>
      </c>
      <c r="C32" s="169" t="s">
        <v>3</v>
      </c>
      <c r="D32" s="579" t="s">
        <v>776</v>
      </c>
      <c r="E32" s="596"/>
      <c r="F32" s="599" t="s">
        <v>777</v>
      </c>
      <c r="G32" s="579" t="s">
        <v>776</v>
      </c>
      <c r="H32" s="596"/>
      <c r="I32" s="595" t="s">
        <v>777</v>
      </c>
      <c r="J32" s="581"/>
    </row>
    <row r="33" spans="1:10">
      <c r="A33" s="170" t="s">
        <v>267</v>
      </c>
      <c r="B33" s="173" t="s">
        <v>109</v>
      </c>
      <c r="C33" s="169" t="s">
        <v>3</v>
      </c>
      <c r="D33" s="579" t="s">
        <v>776</v>
      </c>
      <c r="E33" s="596"/>
      <c r="F33" s="599" t="s">
        <v>777</v>
      </c>
      <c r="G33" s="579" t="s">
        <v>776</v>
      </c>
      <c r="H33" s="596"/>
      <c r="I33" s="595" t="s">
        <v>777</v>
      </c>
      <c r="J33" s="581"/>
    </row>
    <row r="34" spans="1:10" ht="25.5">
      <c r="A34" s="170" t="s">
        <v>285</v>
      </c>
      <c r="B34" s="173" t="s">
        <v>110</v>
      </c>
      <c r="C34" s="169" t="s">
        <v>3</v>
      </c>
      <c r="D34" s="579" t="s">
        <v>776</v>
      </c>
      <c r="E34" s="596" t="s">
        <v>776</v>
      </c>
      <c r="F34" s="599" t="s">
        <v>777</v>
      </c>
      <c r="G34" s="579" t="s">
        <v>776</v>
      </c>
      <c r="H34" s="596" t="s">
        <v>776</v>
      </c>
      <c r="I34" s="595" t="s">
        <v>777</v>
      </c>
      <c r="J34" s="581"/>
    </row>
    <row r="35" spans="1:10" ht="14.25" customHeight="1">
      <c r="A35" s="170" t="s">
        <v>286</v>
      </c>
      <c r="B35" s="173" t="s">
        <v>111</v>
      </c>
      <c r="C35" s="169" t="s">
        <v>3</v>
      </c>
      <c r="D35" s="579" t="s">
        <v>776</v>
      </c>
      <c r="E35" s="596"/>
      <c r="F35" s="599" t="s">
        <v>777</v>
      </c>
      <c r="G35" s="579" t="s">
        <v>776</v>
      </c>
      <c r="H35" s="596"/>
      <c r="I35" s="595" t="s">
        <v>777</v>
      </c>
      <c r="J35" s="581"/>
    </row>
    <row r="36" spans="1:10">
      <c r="A36" s="170" t="s">
        <v>287</v>
      </c>
      <c r="B36" s="173" t="s">
        <v>112</v>
      </c>
      <c r="C36" s="169" t="s">
        <v>3</v>
      </c>
      <c r="D36" s="579" t="s">
        <v>776</v>
      </c>
      <c r="E36" s="596"/>
      <c r="F36" s="599" t="s">
        <v>777</v>
      </c>
      <c r="G36" s="579" t="s">
        <v>776</v>
      </c>
      <c r="H36" s="596"/>
      <c r="I36" s="595" t="s">
        <v>777</v>
      </c>
      <c r="J36" s="581"/>
    </row>
    <row r="37" spans="1:10">
      <c r="A37" s="170" t="s">
        <v>303</v>
      </c>
      <c r="B37" s="173" t="s">
        <v>113</v>
      </c>
      <c r="C37" s="169" t="s">
        <v>3</v>
      </c>
      <c r="D37" s="579"/>
      <c r="E37" s="596"/>
      <c r="F37" s="599">
        <f t="shared" ref="F37:F78" si="2">SUM(D37:E37)</f>
        <v>0</v>
      </c>
      <c r="G37" s="579">
        <v>0</v>
      </c>
      <c r="H37" s="596"/>
      <c r="I37" s="595">
        <f t="shared" si="1"/>
        <v>0</v>
      </c>
      <c r="J37" s="581"/>
    </row>
    <row r="38" spans="1:10">
      <c r="A38" s="170" t="s">
        <v>288</v>
      </c>
      <c r="B38" s="173" t="s">
        <v>114</v>
      </c>
      <c r="C38" s="169" t="s">
        <v>3</v>
      </c>
      <c r="D38" s="579" t="s">
        <v>776</v>
      </c>
      <c r="E38" s="596"/>
      <c r="F38" s="599" t="s">
        <v>777</v>
      </c>
      <c r="G38" s="579" t="s">
        <v>776</v>
      </c>
      <c r="H38" s="596"/>
      <c r="I38" s="595" t="s">
        <v>777</v>
      </c>
      <c r="J38" s="581"/>
    </row>
    <row r="39" spans="1:10">
      <c r="A39" s="170" t="s">
        <v>289</v>
      </c>
      <c r="B39" s="173" t="s">
        <v>115</v>
      </c>
      <c r="C39" s="169" t="s">
        <v>3</v>
      </c>
      <c r="D39" s="579" t="s">
        <v>776</v>
      </c>
      <c r="E39" s="596"/>
      <c r="F39" s="599">
        <f t="shared" si="2"/>
        <v>0</v>
      </c>
      <c r="G39" s="579" t="s">
        <v>776</v>
      </c>
      <c r="H39" s="596"/>
      <c r="I39" s="595" t="s">
        <v>777</v>
      </c>
      <c r="J39" s="581"/>
    </row>
    <row r="40" spans="1:10">
      <c r="A40" s="170" t="s">
        <v>290</v>
      </c>
      <c r="B40" s="173" t="s">
        <v>116</v>
      </c>
      <c r="C40" s="169" t="s">
        <v>3</v>
      </c>
      <c r="D40" s="579" t="s">
        <v>776</v>
      </c>
      <c r="E40" s="596"/>
      <c r="F40" s="599" t="s">
        <v>777</v>
      </c>
      <c r="G40" s="579" t="s">
        <v>776</v>
      </c>
      <c r="H40" s="601"/>
      <c r="I40" s="595" t="s">
        <v>777</v>
      </c>
      <c r="J40" s="581"/>
    </row>
    <row r="41" spans="1:10">
      <c r="A41" s="170" t="s">
        <v>291</v>
      </c>
      <c r="B41" s="173" t="s">
        <v>118</v>
      </c>
      <c r="C41" s="169" t="s">
        <v>3</v>
      </c>
      <c r="D41" s="579" t="s">
        <v>776</v>
      </c>
      <c r="E41" s="596"/>
      <c r="F41" s="599" t="s">
        <v>777</v>
      </c>
      <c r="G41" s="579" t="s">
        <v>776</v>
      </c>
      <c r="H41" s="596" t="s">
        <v>776</v>
      </c>
      <c r="I41" s="595" t="s">
        <v>777</v>
      </c>
      <c r="J41" s="581"/>
    </row>
    <row r="42" spans="1:10" ht="25.5">
      <c r="A42" s="170" t="s">
        <v>292</v>
      </c>
      <c r="B42" s="173" t="s">
        <v>120</v>
      </c>
      <c r="C42" s="169" t="s">
        <v>3</v>
      </c>
      <c r="D42" s="579" t="s">
        <v>776</v>
      </c>
      <c r="E42" s="596" t="s">
        <v>776</v>
      </c>
      <c r="F42" s="598" t="s">
        <v>776</v>
      </c>
      <c r="G42" s="579" t="s">
        <v>776</v>
      </c>
      <c r="H42" s="596" t="s">
        <v>776</v>
      </c>
      <c r="I42" s="595" t="s">
        <v>777</v>
      </c>
      <c r="J42" s="581"/>
    </row>
    <row r="43" spans="1:10">
      <c r="A43" s="170" t="s">
        <v>293</v>
      </c>
      <c r="B43" s="173" t="s">
        <v>121</v>
      </c>
      <c r="C43" s="169" t="s">
        <v>3</v>
      </c>
      <c r="D43" s="579" t="s">
        <v>776</v>
      </c>
      <c r="E43" s="596" t="s">
        <v>776</v>
      </c>
      <c r="F43" s="598" t="s">
        <v>776</v>
      </c>
      <c r="G43" s="579" t="s">
        <v>776</v>
      </c>
      <c r="H43" s="602" t="s">
        <v>776</v>
      </c>
      <c r="I43" s="595" t="s">
        <v>777</v>
      </c>
      <c r="J43" s="581"/>
    </row>
    <row r="44" spans="1:10">
      <c r="A44" s="170" t="s">
        <v>294</v>
      </c>
      <c r="B44" s="173" t="s">
        <v>122</v>
      </c>
      <c r="C44" s="169" t="s">
        <v>3</v>
      </c>
      <c r="D44" s="579" t="s">
        <v>776</v>
      </c>
      <c r="E44" s="596"/>
      <c r="F44" s="598" t="s">
        <v>777</v>
      </c>
      <c r="G44" s="579" t="s">
        <v>776</v>
      </c>
      <c r="H44" s="602"/>
      <c r="I44" s="595" t="s">
        <v>777</v>
      </c>
      <c r="J44" s="581"/>
    </row>
    <row r="45" spans="1:10">
      <c r="A45" s="170" t="s">
        <v>295</v>
      </c>
      <c r="B45" s="173" t="s">
        <v>123</v>
      </c>
      <c r="C45" s="169" t="s">
        <v>3</v>
      </c>
      <c r="D45" s="579" t="s">
        <v>776</v>
      </c>
      <c r="E45" s="596"/>
      <c r="F45" s="598" t="s">
        <v>777</v>
      </c>
      <c r="G45" s="579" t="s">
        <v>776</v>
      </c>
      <c r="H45" s="602"/>
      <c r="I45" s="595" t="s">
        <v>777</v>
      </c>
      <c r="J45" s="581"/>
    </row>
    <row r="46" spans="1:10">
      <c r="A46" s="170" t="s">
        <v>296</v>
      </c>
      <c r="B46" s="175" t="s">
        <v>124</v>
      </c>
      <c r="C46" s="169" t="s">
        <v>3</v>
      </c>
      <c r="D46" s="579">
        <v>0</v>
      </c>
      <c r="E46" s="596"/>
      <c r="F46" s="598">
        <f t="shared" ref="F46:F56" si="3">SUM(D46:E46)</f>
        <v>0</v>
      </c>
      <c r="G46" s="579">
        <v>0</v>
      </c>
      <c r="H46" s="596"/>
      <c r="I46" s="595">
        <f t="shared" si="1"/>
        <v>0</v>
      </c>
      <c r="J46" s="581"/>
    </row>
    <row r="47" spans="1:10">
      <c r="A47" s="170" t="s">
        <v>297</v>
      </c>
      <c r="B47" s="175" t="s">
        <v>125</v>
      </c>
      <c r="C47" s="169" t="s">
        <v>3</v>
      </c>
      <c r="D47" s="579" t="s">
        <v>776</v>
      </c>
      <c r="E47" s="596"/>
      <c r="F47" s="598" t="s">
        <v>776</v>
      </c>
      <c r="G47" s="579" t="s">
        <v>776</v>
      </c>
      <c r="H47" s="596"/>
      <c r="I47" s="595" t="s">
        <v>777</v>
      </c>
      <c r="J47" s="581"/>
    </row>
    <row r="48" spans="1:10">
      <c r="A48" s="170" t="s">
        <v>298</v>
      </c>
      <c r="B48" s="175" t="s">
        <v>126</v>
      </c>
      <c r="C48" s="169" t="s">
        <v>3</v>
      </c>
      <c r="D48" s="579" t="s">
        <v>776</v>
      </c>
      <c r="E48" s="596"/>
      <c r="F48" s="598" t="s">
        <v>776</v>
      </c>
      <c r="G48" s="579">
        <v>0</v>
      </c>
      <c r="H48" s="596"/>
      <c r="I48" s="595">
        <f t="shared" si="1"/>
        <v>0</v>
      </c>
      <c r="J48" s="581"/>
    </row>
    <row r="49" spans="1:10">
      <c r="A49" s="170" t="s">
        <v>299</v>
      </c>
      <c r="B49" s="176" t="s">
        <v>314</v>
      </c>
      <c r="C49" s="169" t="s">
        <v>3</v>
      </c>
      <c r="D49" s="579" t="s">
        <v>776</v>
      </c>
      <c r="E49" s="596"/>
      <c r="F49" s="598" t="s">
        <v>776</v>
      </c>
      <c r="G49" s="579" t="s">
        <v>776</v>
      </c>
      <c r="H49" s="596"/>
      <c r="I49" s="595" t="s">
        <v>777</v>
      </c>
      <c r="J49" s="581"/>
    </row>
    <row r="50" spans="1:10">
      <c r="A50" s="170" t="s">
        <v>300</v>
      </c>
      <c r="B50" s="177" t="s">
        <v>117</v>
      </c>
      <c r="C50" s="169" t="s">
        <v>3</v>
      </c>
      <c r="D50" s="579" t="s">
        <v>776</v>
      </c>
      <c r="E50" s="596"/>
      <c r="F50" s="599" t="s">
        <v>776</v>
      </c>
      <c r="G50" s="579" t="s">
        <v>776</v>
      </c>
      <c r="H50" s="601"/>
      <c r="I50" s="595" t="s">
        <v>777</v>
      </c>
      <c r="J50" s="581"/>
    </row>
    <row r="51" spans="1:10">
      <c r="A51" s="170" t="s">
        <v>301</v>
      </c>
      <c r="B51" s="177" t="s">
        <v>771</v>
      </c>
      <c r="C51" s="169" t="s">
        <v>3</v>
      </c>
      <c r="D51" s="579"/>
      <c r="E51" s="596" t="s">
        <v>776</v>
      </c>
      <c r="F51" s="598" t="s">
        <v>776</v>
      </c>
      <c r="G51" s="579">
        <v>0</v>
      </c>
      <c r="H51" s="596" t="s">
        <v>776</v>
      </c>
      <c r="I51" s="595" t="s">
        <v>777</v>
      </c>
      <c r="J51" s="581"/>
    </row>
    <row r="52" spans="1:10">
      <c r="A52" s="170" t="s">
        <v>302</v>
      </c>
      <c r="B52" s="178" t="s">
        <v>772</v>
      </c>
      <c r="C52" s="169" t="s">
        <v>3</v>
      </c>
      <c r="D52" s="579"/>
      <c r="E52" s="596"/>
      <c r="F52" s="598">
        <f t="shared" si="3"/>
        <v>0</v>
      </c>
      <c r="G52" s="579">
        <v>0</v>
      </c>
      <c r="H52" s="596"/>
      <c r="I52" s="595">
        <f t="shared" si="1"/>
        <v>0</v>
      </c>
      <c r="J52" s="581"/>
    </row>
    <row r="53" spans="1:10">
      <c r="A53" s="170" t="s">
        <v>304</v>
      </c>
      <c r="B53" s="178" t="s">
        <v>773</v>
      </c>
      <c r="C53" s="169" t="s">
        <v>3</v>
      </c>
      <c r="D53" s="579" t="s">
        <v>776</v>
      </c>
      <c r="E53" s="596"/>
      <c r="F53" s="598" t="s">
        <v>776</v>
      </c>
      <c r="G53" s="579" t="s">
        <v>776</v>
      </c>
      <c r="H53" s="596"/>
      <c r="I53" s="595" t="s">
        <v>777</v>
      </c>
      <c r="J53" s="581"/>
    </row>
    <row r="54" spans="1:10">
      <c r="A54" s="170" t="s">
        <v>305</v>
      </c>
      <c r="B54" s="178" t="s">
        <v>774</v>
      </c>
      <c r="C54" s="169" t="s">
        <v>3</v>
      </c>
      <c r="D54" s="579" t="s">
        <v>776</v>
      </c>
      <c r="E54" s="596"/>
      <c r="F54" s="598" t="s">
        <v>776</v>
      </c>
      <c r="G54" s="579" t="s">
        <v>776</v>
      </c>
      <c r="H54" s="596"/>
      <c r="I54" s="595" t="s">
        <v>777</v>
      </c>
      <c r="J54" s="581"/>
    </row>
    <row r="55" spans="1:10">
      <c r="A55" s="170" t="s">
        <v>306</v>
      </c>
      <c r="B55" s="178" t="s">
        <v>775</v>
      </c>
      <c r="C55" s="169" t="s">
        <v>3</v>
      </c>
      <c r="D55" s="579" t="s">
        <v>776</v>
      </c>
      <c r="E55" s="596"/>
      <c r="F55" s="598" t="s">
        <v>776</v>
      </c>
      <c r="G55" s="579" t="s">
        <v>776</v>
      </c>
      <c r="H55" s="596"/>
      <c r="I55" s="595" t="s">
        <v>777</v>
      </c>
    </row>
    <row r="56" spans="1:10">
      <c r="A56" s="170" t="s">
        <v>307</v>
      </c>
      <c r="B56" s="178"/>
      <c r="C56" s="169"/>
      <c r="D56" s="579"/>
      <c r="E56" s="596"/>
      <c r="F56" s="598">
        <f t="shared" si="3"/>
        <v>0</v>
      </c>
      <c r="G56" s="579"/>
      <c r="H56" s="596"/>
      <c r="I56" s="595">
        <f t="shared" si="1"/>
        <v>0</v>
      </c>
    </row>
    <row r="57" spans="1:10">
      <c r="A57" s="170" t="s">
        <v>308</v>
      </c>
      <c r="B57" s="178"/>
      <c r="C57" s="169"/>
      <c r="D57" s="579"/>
      <c r="E57" s="596"/>
      <c r="F57" s="598"/>
      <c r="G57" s="579"/>
      <c r="H57" s="596"/>
      <c r="I57" s="595">
        <f t="shared" si="1"/>
        <v>0</v>
      </c>
    </row>
    <row r="58" spans="1:10" ht="25.5">
      <c r="A58" s="167">
        <v>8</v>
      </c>
      <c r="B58" s="179" t="s">
        <v>95</v>
      </c>
      <c r="C58" s="169" t="s">
        <v>96</v>
      </c>
      <c r="D58" s="579"/>
      <c r="E58" s="596"/>
      <c r="F58" s="598">
        <f t="shared" si="2"/>
        <v>0</v>
      </c>
      <c r="G58" s="579"/>
      <c r="H58" s="596"/>
      <c r="I58" s="595">
        <f t="shared" si="1"/>
        <v>0</v>
      </c>
    </row>
    <row r="59" spans="1:10">
      <c r="A59" s="167">
        <v>9</v>
      </c>
      <c r="B59" s="180" t="s">
        <v>88</v>
      </c>
      <c r="C59" s="169" t="s">
        <v>3</v>
      </c>
      <c r="D59" s="579"/>
      <c r="E59" s="596"/>
      <c r="F59" s="598">
        <f t="shared" si="2"/>
        <v>0</v>
      </c>
      <c r="G59" s="579"/>
      <c r="H59" s="596"/>
      <c r="I59" s="595">
        <f t="shared" si="1"/>
        <v>0</v>
      </c>
    </row>
    <row r="60" spans="1:10">
      <c r="A60" s="167">
        <v>10</v>
      </c>
      <c r="B60" s="180" t="s">
        <v>99</v>
      </c>
      <c r="C60" s="169" t="s">
        <v>3</v>
      </c>
      <c r="D60" s="579"/>
      <c r="E60" s="596"/>
      <c r="F60" s="598">
        <f t="shared" si="2"/>
        <v>0</v>
      </c>
      <c r="G60" s="579"/>
      <c r="H60" s="596"/>
      <c r="I60" s="595">
        <f t="shared" si="1"/>
        <v>0</v>
      </c>
    </row>
    <row r="61" spans="1:10" s="182" customFormat="1">
      <c r="A61" s="155" t="s">
        <v>145</v>
      </c>
      <c r="B61" s="181" t="s">
        <v>8</v>
      </c>
      <c r="C61" s="165" t="s">
        <v>3</v>
      </c>
      <c r="D61" s="599" t="s">
        <v>776</v>
      </c>
      <c r="E61" s="599" t="s">
        <v>776</v>
      </c>
      <c r="F61" s="599" t="s">
        <v>776</v>
      </c>
      <c r="G61" s="599" t="s">
        <v>776</v>
      </c>
      <c r="H61" s="599" t="s">
        <v>776</v>
      </c>
      <c r="I61" s="595" t="s">
        <v>777</v>
      </c>
    </row>
    <row r="62" spans="1:10">
      <c r="A62" s="183">
        <v>1</v>
      </c>
      <c r="B62" s="184" t="s">
        <v>432</v>
      </c>
      <c r="C62" s="174" t="s">
        <v>3</v>
      </c>
      <c r="D62" s="598" t="s">
        <v>776</v>
      </c>
      <c r="E62" s="598" t="s">
        <v>776</v>
      </c>
      <c r="F62" s="598" t="s">
        <v>776</v>
      </c>
      <c r="G62" s="598" t="s">
        <v>776</v>
      </c>
      <c r="H62" s="598" t="s">
        <v>776</v>
      </c>
      <c r="I62" s="595" t="s">
        <v>777</v>
      </c>
    </row>
    <row r="63" spans="1:10" s="187" customFormat="1" ht="25.5">
      <c r="A63" s="185" t="s">
        <v>83</v>
      </c>
      <c r="B63" s="186" t="s">
        <v>523</v>
      </c>
      <c r="C63" s="174" t="s">
        <v>3</v>
      </c>
      <c r="D63" s="599" t="s">
        <v>776</v>
      </c>
      <c r="E63" s="599"/>
      <c r="F63" s="599" t="s">
        <v>776</v>
      </c>
      <c r="G63" s="599" t="s">
        <v>776</v>
      </c>
      <c r="H63" s="599"/>
      <c r="I63" s="595" t="s">
        <v>777</v>
      </c>
    </row>
    <row r="64" spans="1:10">
      <c r="A64" s="185" t="s">
        <v>319</v>
      </c>
      <c r="B64" s="188" t="s">
        <v>9</v>
      </c>
      <c r="C64" s="174" t="s">
        <v>3</v>
      </c>
      <c r="D64" s="599" t="s">
        <v>776</v>
      </c>
      <c r="E64" s="599"/>
      <c r="F64" s="599" t="s">
        <v>776</v>
      </c>
      <c r="G64" s="599" t="s">
        <v>776</v>
      </c>
      <c r="H64" s="599"/>
      <c r="I64" s="595" t="s">
        <v>777</v>
      </c>
    </row>
    <row r="65" spans="1:9">
      <c r="A65" s="185" t="s">
        <v>320</v>
      </c>
      <c r="B65" s="188" t="s">
        <v>10</v>
      </c>
      <c r="C65" s="174" t="s">
        <v>3</v>
      </c>
      <c r="D65" s="599" t="s">
        <v>776</v>
      </c>
      <c r="E65" s="599"/>
      <c r="F65" s="599" t="s">
        <v>776</v>
      </c>
      <c r="G65" s="599" t="s">
        <v>776</v>
      </c>
      <c r="H65" s="599"/>
      <c r="I65" s="595" t="s">
        <v>777</v>
      </c>
    </row>
    <row r="66" spans="1:9">
      <c r="A66" s="185" t="s">
        <v>321</v>
      </c>
      <c r="B66" s="188" t="s">
        <v>12</v>
      </c>
      <c r="C66" s="174" t="s">
        <v>3</v>
      </c>
      <c r="D66" s="599">
        <f>ROUND('ТИП-ПРОИЗ'!E35*'ТИП-ПРОИЗ'!E88/1000,3)</f>
        <v>0</v>
      </c>
      <c r="E66" s="599"/>
      <c r="F66" s="599">
        <f t="shared" si="2"/>
        <v>0</v>
      </c>
      <c r="G66" s="599">
        <f>ROUND('ТИП-ПРОИЗ'!F35*'ТИП-ПРОИЗ'!F88/1000,3)</f>
        <v>0</v>
      </c>
      <c r="H66" s="599"/>
      <c r="I66" s="595">
        <f t="shared" si="1"/>
        <v>0</v>
      </c>
    </row>
    <row r="67" spans="1:9">
      <c r="A67" s="185" t="s">
        <v>322</v>
      </c>
      <c r="B67" s="188" t="s">
        <v>11</v>
      </c>
      <c r="C67" s="174" t="s">
        <v>3</v>
      </c>
      <c r="D67" s="599" t="s">
        <v>776</v>
      </c>
      <c r="E67" s="599"/>
      <c r="F67" s="599" t="s">
        <v>776</v>
      </c>
      <c r="G67" s="599" t="s">
        <v>776</v>
      </c>
      <c r="H67" s="599"/>
      <c r="I67" s="595" t="s">
        <v>777</v>
      </c>
    </row>
    <row r="68" spans="1:9">
      <c r="A68" s="185" t="s">
        <v>713</v>
      </c>
      <c r="B68" s="188" t="str">
        <f>'ТИП-ПРОИЗ'!B79</f>
        <v>друг вид гориво (ВЕИ)</v>
      </c>
      <c r="C68" s="174" t="s">
        <v>3</v>
      </c>
      <c r="D68" s="599" t="s">
        <v>776</v>
      </c>
      <c r="E68" s="599"/>
      <c r="F68" s="599" t="s">
        <v>776</v>
      </c>
      <c r="G68" s="599" t="s">
        <v>776</v>
      </c>
      <c r="H68" s="599"/>
      <c r="I68" s="595" t="s">
        <v>777</v>
      </c>
    </row>
    <row r="69" spans="1:9" s="187" customFormat="1" ht="25.5" customHeight="1">
      <c r="A69" s="185" t="s">
        <v>84</v>
      </c>
      <c r="B69" s="189" t="s">
        <v>522</v>
      </c>
      <c r="C69" s="174" t="s">
        <v>3</v>
      </c>
      <c r="D69" s="599" t="s">
        <v>777</v>
      </c>
      <c r="E69" s="599"/>
      <c r="F69" s="599">
        <f t="shared" ref="F69:F74" si="4">SUM(D69:E69)</f>
        <v>0</v>
      </c>
      <c r="G69" s="599" t="s">
        <v>777</v>
      </c>
      <c r="H69" s="599"/>
      <c r="I69" s="595" t="s">
        <v>777</v>
      </c>
    </row>
    <row r="70" spans="1:9">
      <c r="A70" s="185" t="s">
        <v>513</v>
      </c>
      <c r="B70" s="188" t="s">
        <v>9</v>
      </c>
      <c r="C70" s="174" t="s">
        <v>3</v>
      </c>
      <c r="D70" s="599" t="s">
        <v>777</v>
      </c>
      <c r="E70" s="599"/>
      <c r="F70" s="599">
        <f t="shared" si="4"/>
        <v>0</v>
      </c>
      <c r="G70" s="599" t="s">
        <v>777</v>
      </c>
      <c r="H70" s="599"/>
      <c r="I70" s="595" t="s">
        <v>777</v>
      </c>
    </row>
    <row r="71" spans="1:9">
      <c r="A71" s="185" t="s">
        <v>514</v>
      </c>
      <c r="B71" s="188" t="s">
        <v>10</v>
      </c>
      <c r="C71" s="174" t="s">
        <v>3</v>
      </c>
      <c r="D71" s="599" t="s">
        <v>777</v>
      </c>
      <c r="E71" s="599"/>
      <c r="F71" s="599">
        <f t="shared" si="4"/>
        <v>0</v>
      </c>
      <c r="G71" s="599" t="s">
        <v>777</v>
      </c>
      <c r="H71" s="599"/>
      <c r="I71" s="595" t="s">
        <v>777</v>
      </c>
    </row>
    <row r="72" spans="1:9">
      <c r="A72" s="185" t="s">
        <v>515</v>
      </c>
      <c r="B72" s="188" t="s">
        <v>12</v>
      </c>
      <c r="C72" s="174" t="s">
        <v>3</v>
      </c>
      <c r="D72" s="599">
        <f>ROUND('ТИП-ПРОИЗ'!E52*'ТИП-ПРОИЗ'!E88/1000,3)</f>
        <v>0</v>
      </c>
      <c r="E72" s="599"/>
      <c r="F72" s="599">
        <f t="shared" si="4"/>
        <v>0</v>
      </c>
      <c r="G72" s="599">
        <f>ROUND('ТИП-ПРОИЗ'!F52*'ТИП-ПРОИЗ'!F88/1000,3)</f>
        <v>0</v>
      </c>
      <c r="H72" s="599"/>
      <c r="I72" s="595">
        <f t="shared" ref="I72:I78" si="5">SUM(G72:H72)</f>
        <v>0</v>
      </c>
    </row>
    <row r="73" spans="1:9">
      <c r="A73" s="185" t="s">
        <v>516</v>
      </c>
      <c r="B73" s="188" t="s">
        <v>11</v>
      </c>
      <c r="C73" s="174" t="s">
        <v>3</v>
      </c>
      <c r="D73" s="599" t="s">
        <v>777</v>
      </c>
      <c r="E73" s="599"/>
      <c r="F73" s="599">
        <f t="shared" si="4"/>
        <v>0</v>
      </c>
      <c r="G73" s="599" t="s">
        <v>777</v>
      </c>
      <c r="H73" s="599"/>
      <c r="I73" s="595" t="s">
        <v>777</v>
      </c>
    </row>
    <row r="74" spans="1:9">
      <c r="A74" s="185" t="s">
        <v>714</v>
      </c>
      <c r="B74" s="188" t="str">
        <f>'ТИП-ПРОИЗ'!B54</f>
        <v>друг вид гориво (ВЕИ)</v>
      </c>
      <c r="C74" s="174" t="s">
        <v>3</v>
      </c>
      <c r="D74" s="599" t="s">
        <v>777</v>
      </c>
      <c r="E74" s="599"/>
      <c r="F74" s="599">
        <f t="shared" si="4"/>
        <v>0</v>
      </c>
      <c r="G74" s="599" t="s">
        <v>777</v>
      </c>
      <c r="H74" s="599"/>
      <c r="I74" s="595" t="s">
        <v>777</v>
      </c>
    </row>
    <row r="75" spans="1:9">
      <c r="A75" s="185" t="s">
        <v>101</v>
      </c>
      <c r="B75" s="190" t="s">
        <v>13</v>
      </c>
      <c r="C75" s="174" t="s">
        <v>3</v>
      </c>
      <c r="D75" s="579" t="s">
        <v>776</v>
      </c>
      <c r="E75" s="579"/>
      <c r="F75" s="599" t="s">
        <v>776</v>
      </c>
      <c r="G75" s="579" t="s">
        <v>776</v>
      </c>
      <c r="H75" s="579"/>
      <c r="I75" s="595" t="s">
        <v>777</v>
      </c>
    </row>
    <row r="76" spans="1:9">
      <c r="A76" s="185" t="s">
        <v>102</v>
      </c>
      <c r="B76" s="190" t="s">
        <v>309</v>
      </c>
      <c r="C76" s="174" t="s">
        <v>3</v>
      </c>
      <c r="D76" s="579" t="s">
        <v>776</v>
      </c>
      <c r="E76" s="579" t="s">
        <v>776</v>
      </c>
      <c r="F76" s="599" t="s">
        <v>776</v>
      </c>
      <c r="G76" s="579" t="s">
        <v>776</v>
      </c>
      <c r="H76" s="579" t="s">
        <v>776</v>
      </c>
      <c r="I76" s="595" t="s">
        <v>777</v>
      </c>
    </row>
    <row r="77" spans="1:9">
      <c r="A77" s="185" t="s">
        <v>517</v>
      </c>
      <c r="B77" s="190" t="s">
        <v>131</v>
      </c>
      <c r="C77" s="174" t="s">
        <v>3</v>
      </c>
      <c r="D77" s="579" t="s">
        <v>776</v>
      </c>
      <c r="E77" s="579"/>
      <c r="F77" s="599" t="s">
        <v>776</v>
      </c>
      <c r="G77" s="579" t="s">
        <v>776</v>
      </c>
      <c r="H77" s="579"/>
      <c r="I77" s="595" t="s">
        <v>777</v>
      </c>
    </row>
    <row r="78" spans="1:9">
      <c r="A78" s="191">
        <v>2</v>
      </c>
      <c r="B78" s="190" t="s">
        <v>100</v>
      </c>
      <c r="C78" s="174" t="s">
        <v>3</v>
      </c>
      <c r="D78" s="579" t="s">
        <v>776</v>
      </c>
      <c r="E78" s="579"/>
      <c r="F78" s="599">
        <f t="shared" si="2"/>
        <v>0</v>
      </c>
      <c r="G78" s="579"/>
      <c r="H78" s="579"/>
      <c r="I78" s="595">
        <f t="shared" si="5"/>
        <v>0</v>
      </c>
    </row>
    <row r="79" spans="1:9">
      <c r="A79" s="192" t="s">
        <v>426</v>
      </c>
      <c r="B79" s="193" t="s">
        <v>520</v>
      </c>
      <c r="C79" s="194" t="s">
        <v>3</v>
      </c>
      <c r="D79" s="603" t="s">
        <v>776</v>
      </c>
      <c r="E79" s="604"/>
      <c r="F79" s="605" t="s">
        <v>776</v>
      </c>
      <c r="G79" s="603" t="s">
        <v>776</v>
      </c>
      <c r="H79" s="604"/>
      <c r="I79" s="595" t="s">
        <v>777</v>
      </c>
    </row>
    <row r="80" spans="1:9">
      <c r="A80" s="195" t="s">
        <v>260</v>
      </c>
      <c r="B80" s="188" t="s">
        <v>518</v>
      </c>
      <c r="C80" s="174" t="s">
        <v>3</v>
      </c>
      <c r="D80" s="599" t="s">
        <v>776</v>
      </c>
      <c r="E80" s="599"/>
      <c r="F80" s="599" t="s">
        <v>776</v>
      </c>
      <c r="G80" s="599" t="s">
        <v>776</v>
      </c>
      <c r="H80" s="599"/>
      <c r="I80" s="595" t="s">
        <v>777</v>
      </c>
    </row>
    <row r="81" spans="1:9">
      <c r="A81" s="195" t="s">
        <v>261</v>
      </c>
      <c r="B81" s="188" t="s">
        <v>519</v>
      </c>
      <c r="C81" s="174" t="s">
        <v>3</v>
      </c>
      <c r="D81" s="599" t="s">
        <v>777</v>
      </c>
      <c r="E81" s="599"/>
      <c r="F81" s="599">
        <f t="shared" ref="F81:F84" si="6">SUM(D81:E81)</f>
        <v>0</v>
      </c>
      <c r="G81" s="599" t="s">
        <v>777</v>
      </c>
      <c r="H81" s="599"/>
      <c r="I81" s="595" t="s">
        <v>777</v>
      </c>
    </row>
    <row r="82" spans="1:9" ht="25.5">
      <c r="A82" s="185" t="s">
        <v>427</v>
      </c>
      <c r="B82" s="196" t="s">
        <v>521</v>
      </c>
      <c r="C82" s="174" t="s">
        <v>3</v>
      </c>
      <c r="D82" s="603" t="s">
        <v>776</v>
      </c>
      <c r="E82" s="604"/>
      <c r="F82" s="605" t="s">
        <v>776</v>
      </c>
      <c r="G82" s="603" t="s">
        <v>776</v>
      </c>
      <c r="H82" s="604"/>
      <c r="I82" s="595" t="s">
        <v>777</v>
      </c>
    </row>
    <row r="83" spans="1:9" ht="25.5">
      <c r="A83" s="185" t="s">
        <v>251</v>
      </c>
      <c r="B83" s="196" t="s">
        <v>524</v>
      </c>
      <c r="C83" s="174" t="s">
        <v>3</v>
      </c>
      <c r="D83" s="603" t="s">
        <v>776</v>
      </c>
      <c r="E83" s="606"/>
      <c r="F83" s="604"/>
      <c r="G83" s="603" t="s">
        <v>776</v>
      </c>
      <c r="H83" s="604"/>
      <c r="I83" s="595" t="s">
        <v>777</v>
      </c>
    </row>
    <row r="84" spans="1:9" ht="25.5">
      <c r="A84" s="185" t="s">
        <v>252</v>
      </c>
      <c r="B84" s="196" t="s">
        <v>525</v>
      </c>
      <c r="C84" s="174" t="s">
        <v>3</v>
      </c>
      <c r="D84" s="603" t="s">
        <v>777</v>
      </c>
      <c r="E84" s="604"/>
      <c r="F84" s="605">
        <f t="shared" si="6"/>
        <v>0</v>
      </c>
      <c r="G84" s="603" t="s">
        <v>777</v>
      </c>
      <c r="H84" s="604"/>
      <c r="I84" s="595" t="s">
        <v>777</v>
      </c>
    </row>
    <row r="85" spans="1:9" ht="26.25" thickBot="1">
      <c r="A85" s="197" t="s">
        <v>428</v>
      </c>
      <c r="B85" s="198" t="s">
        <v>425</v>
      </c>
      <c r="C85" s="199" t="s">
        <v>3</v>
      </c>
      <c r="D85" s="607" t="s">
        <v>776</v>
      </c>
      <c r="E85" s="608"/>
      <c r="F85" s="607" t="s">
        <v>776</v>
      </c>
      <c r="G85" s="607" t="s">
        <v>776</v>
      </c>
      <c r="H85" s="608"/>
      <c r="I85" s="595" t="s">
        <v>777</v>
      </c>
    </row>
    <row r="86" spans="1:9" ht="13.5" thickTop="1"/>
    <row r="87" spans="1:9">
      <c r="A87" s="200" t="s">
        <v>128</v>
      </c>
      <c r="B87" s="201"/>
      <c r="C87" s="202"/>
      <c r="D87" s="203"/>
      <c r="E87" s="203"/>
      <c r="F87" s="204"/>
      <c r="G87" s="204"/>
      <c r="H87" s="204"/>
      <c r="I87" s="204"/>
    </row>
    <row r="88" spans="1:9">
      <c r="A88" s="122" t="s">
        <v>129</v>
      </c>
    </row>
    <row r="89" spans="1:9">
      <c r="A89" s="122" t="s">
        <v>130</v>
      </c>
    </row>
    <row r="90" spans="1:9"/>
    <row r="91" spans="1:9">
      <c r="A91" s="122" t="s">
        <v>766</v>
      </c>
      <c r="E91" s="205" t="s">
        <v>253</v>
      </c>
    </row>
    <row r="92" spans="1:9"/>
    <row r="93" spans="1:9">
      <c r="B93" s="206" t="s">
        <v>767</v>
      </c>
      <c r="F93" s="706" t="s">
        <v>770</v>
      </c>
      <c r="G93" s="706"/>
      <c r="H93" s="706"/>
      <c r="I93" s="706"/>
    </row>
    <row r="94" spans="1:9"/>
    <row r="95" spans="1:9" hidden="1"/>
    <row r="96" spans="1:9" hidden="1">
      <c r="A96" s="207"/>
      <c r="B96" s="208"/>
      <c r="C96" s="207"/>
      <c r="D96" s="207"/>
      <c r="E96" s="207"/>
      <c r="F96" s="207"/>
      <c r="G96" s="207"/>
      <c r="H96" s="207"/>
      <c r="I96" s="207"/>
    </row>
    <row r="97" spans="1:9" hidden="1">
      <c r="A97" s="207"/>
      <c r="B97" s="208"/>
      <c r="C97" s="207"/>
      <c r="D97" s="207"/>
      <c r="E97" s="207"/>
      <c r="F97" s="207"/>
      <c r="G97" s="207"/>
      <c r="H97" s="207"/>
      <c r="I97" s="207"/>
    </row>
    <row r="98" spans="1:9" hidden="1"/>
    <row r="99" spans="1:9" hidden="1"/>
    <row r="100" spans="1:9" hidden="1">
      <c r="B100" s="209"/>
    </row>
    <row r="101" spans="1:9" hidden="1">
      <c r="B101" s="97"/>
    </row>
    <row r="102" spans="1:9" hidden="1"/>
    <row r="103" spans="1:9" hidden="1"/>
    <row r="104" spans="1:9" hidden="1"/>
    <row r="105" spans="1:9" hidden="1"/>
    <row r="106" spans="1:9" hidden="1"/>
    <row r="107" spans="1:9" hidden="1"/>
    <row r="108" spans="1:9" hidden="1"/>
    <row r="109" spans="1:9" hidden="1"/>
    <row r="110" spans="1:9" hidden="1"/>
    <row r="111" spans="1:9" hidden="1"/>
    <row r="112" spans="1:9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</sheetData>
  <mergeCells count="9">
    <mergeCell ref="F93:I93"/>
    <mergeCell ref="B1:C1"/>
    <mergeCell ref="B2:C2"/>
    <mergeCell ref="B3:C3"/>
    <mergeCell ref="G5:I5"/>
    <mergeCell ref="A5:A6"/>
    <mergeCell ref="B5:B6"/>
    <mergeCell ref="C5:C6"/>
    <mergeCell ref="D5:F5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blackAndWhite="1" r:id="rId1"/>
  <headerFooter alignWithMargins="0">
    <oddHeader>&amp;RПриложение №2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J159"/>
  <sheetViews>
    <sheetView showGridLines="0" showZeros="0" topLeftCell="A16" workbookViewId="0">
      <selection activeCell="J44" sqref="J44"/>
    </sheetView>
  </sheetViews>
  <sheetFormatPr defaultColWidth="0" defaultRowHeight="12.75" customHeight="1" zeroHeight="1"/>
  <cols>
    <col min="1" max="1" width="3.5703125" style="19" bestFit="1" customWidth="1"/>
    <col min="2" max="2" width="40.5703125" style="34" customWidth="1"/>
    <col min="3" max="3" width="7.5703125" style="1" bestFit="1" customWidth="1"/>
    <col min="4" max="6" width="7.5703125" style="19" customWidth="1"/>
    <col min="7" max="8" width="7.5703125" style="2" customWidth="1"/>
    <col min="9" max="9" width="10.8554687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3"/>
      <c r="B1" s="715" t="s">
        <v>176</v>
      </c>
      <c r="C1" s="715"/>
      <c r="D1" s="23"/>
      <c r="E1" s="23"/>
      <c r="F1" s="23"/>
      <c r="G1" s="23"/>
      <c r="H1" s="23"/>
      <c r="I1" s="61" t="s">
        <v>674</v>
      </c>
    </row>
    <row r="2" spans="1:9" s="3" customFormat="1">
      <c r="A2" s="23"/>
      <c r="B2" s="729" t="str">
        <f>'ТИП-ПРОИЗ'!B3</f>
        <v>"Топлофикация- Русе" АД</v>
      </c>
      <c r="C2" s="729"/>
      <c r="D2" s="23"/>
      <c r="E2" s="23"/>
      <c r="F2" s="23"/>
      <c r="G2" s="23"/>
      <c r="H2" s="23"/>
      <c r="I2" s="23"/>
    </row>
    <row r="3" spans="1:9" s="3" customFormat="1" ht="13.5" thickBot="1">
      <c r="A3" s="24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23" t="s">
        <v>0</v>
      </c>
      <c r="B4" s="730" t="s">
        <v>132</v>
      </c>
      <c r="C4" s="732" t="s">
        <v>2</v>
      </c>
      <c r="D4" s="734" t="s">
        <v>753</v>
      </c>
      <c r="E4" s="734"/>
      <c r="F4" s="734"/>
      <c r="G4" s="735" t="s">
        <v>755</v>
      </c>
      <c r="H4" s="735"/>
      <c r="I4" s="736"/>
    </row>
    <row r="5" spans="1:9" s="3" customFormat="1" ht="35.25" customHeight="1">
      <c r="A5" s="724"/>
      <c r="B5" s="731"/>
      <c r="C5" s="733"/>
      <c r="D5" s="25" t="s">
        <v>150</v>
      </c>
      <c r="E5" s="737" t="s">
        <v>148</v>
      </c>
      <c r="F5" s="737"/>
      <c r="G5" s="25" t="s">
        <v>150</v>
      </c>
      <c r="H5" s="737" t="s">
        <v>148</v>
      </c>
      <c r="I5" s="738"/>
    </row>
    <row r="6" spans="1:9" s="3" customFormat="1" ht="21">
      <c r="A6" s="26" t="s">
        <v>133</v>
      </c>
      <c r="B6" s="38" t="s">
        <v>149</v>
      </c>
      <c r="C6" s="12" t="s">
        <v>3</v>
      </c>
      <c r="D6" s="27" t="s">
        <v>776</v>
      </c>
      <c r="E6" s="720" t="s">
        <v>776</v>
      </c>
      <c r="F6" s="721"/>
      <c r="G6" s="27" t="s">
        <v>776</v>
      </c>
      <c r="H6" s="719" t="s">
        <v>776</v>
      </c>
      <c r="I6" s="739"/>
    </row>
    <row r="7" spans="1:9" s="3" customFormat="1">
      <c r="A7" s="26" t="s">
        <v>134</v>
      </c>
      <c r="B7" s="7" t="s">
        <v>141</v>
      </c>
      <c r="C7" s="12" t="s">
        <v>3</v>
      </c>
      <c r="D7" s="28" t="s">
        <v>776</v>
      </c>
      <c r="E7" s="720" t="s">
        <v>776</v>
      </c>
      <c r="F7" s="721"/>
      <c r="G7" s="28" t="s">
        <v>776</v>
      </c>
      <c r="H7" s="718" t="s">
        <v>776</v>
      </c>
      <c r="I7" s="725"/>
    </row>
    <row r="8" spans="1:9" s="3" customFormat="1">
      <c r="A8" s="26"/>
      <c r="B8" s="8" t="s">
        <v>135</v>
      </c>
      <c r="C8" s="12" t="s">
        <v>3</v>
      </c>
      <c r="D8" s="577" t="s">
        <v>776</v>
      </c>
      <c r="E8" s="716"/>
      <c r="F8" s="717"/>
      <c r="G8" s="578" t="s">
        <v>776</v>
      </c>
      <c r="H8" s="716"/>
      <c r="I8" s="717"/>
    </row>
    <row r="9" spans="1:9" s="3" customFormat="1">
      <c r="A9" s="26"/>
      <c r="B9" s="8" t="s">
        <v>136</v>
      </c>
      <c r="C9" s="12" t="s">
        <v>3</v>
      </c>
      <c r="D9" s="577" t="s">
        <v>776</v>
      </c>
      <c r="E9" s="716" t="s">
        <v>776</v>
      </c>
      <c r="F9" s="717"/>
      <c r="G9" s="578" t="s">
        <v>776</v>
      </c>
      <c r="H9" s="716" t="s">
        <v>776</v>
      </c>
      <c r="I9" s="717"/>
    </row>
    <row r="10" spans="1:9" s="3" customFormat="1">
      <c r="A10" s="26"/>
      <c r="B10" s="8" t="s">
        <v>137</v>
      </c>
      <c r="C10" s="12" t="s">
        <v>3</v>
      </c>
      <c r="D10" s="577" t="s">
        <v>776</v>
      </c>
      <c r="E10" s="716" t="s">
        <v>776</v>
      </c>
      <c r="F10" s="717"/>
      <c r="G10" s="578" t="s">
        <v>776</v>
      </c>
      <c r="H10" s="716" t="s">
        <v>776</v>
      </c>
      <c r="I10" s="717"/>
    </row>
    <row r="11" spans="1:9" s="3" customFormat="1">
      <c r="A11" s="26"/>
      <c r="B11" s="8" t="s">
        <v>138</v>
      </c>
      <c r="C11" s="12" t="s">
        <v>3</v>
      </c>
      <c r="D11" s="577" t="s">
        <v>776</v>
      </c>
      <c r="E11" s="716" t="s">
        <v>776</v>
      </c>
      <c r="F11" s="717"/>
      <c r="G11" s="578" t="s">
        <v>776</v>
      </c>
      <c r="H11" s="716" t="s">
        <v>776</v>
      </c>
      <c r="I11" s="717"/>
    </row>
    <row r="12" spans="1:9" s="3" customFormat="1">
      <c r="A12" s="26"/>
      <c r="B12" s="8" t="s">
        <v>139</v>
      </c>
      <c r="C12" s="12" t="s">
        <v>3</v>
      </c>
      <c r="D12" s="577" t="s">
        <v>776</v>
      </c>
      <c r="E12" s="716" t="s">
        <v>776</v>
      </c>
      <c r="F12" s="717"/>
      <c r="G12" s="578" t="s">
        <v>776</v>
      </c>
      <c r="H12" s="716" t="s">
        <v>776</v>
      </c>
      <c r="I12" s="717"/>
    </row>
    <row r="13" spans="1:9" s="3" customFormat="1">
      <c r="A13" s="26"/>
      <c r="B13" s="8" t="s">
        <v>140</v>
      </c>
      <c r="C13" s="12" t="s">
        <v>3</v>
      </c>
      <c r="D13" s="577"/>
      <c r="E13" s="716"/>
      <c r="F13" s="717"/>
      <c r="G13" s="578"/>
      <c r="H13" s="716"/>
      <c r="I13" s="717"/>
    </row>
    <row r="14" spans="1:9" s="3" customFormat="1">
      <c r="A14" s="26" t="s">
        <v>142</v>
      </c>
      <c r="B14" s="7" t="s">
        <v>174</v>
      </c>
      <c r="C14" s="12" t="s">
        <v>3</v>
      </c>
      <c r="D14" s="584" t="s">
        <v>776</v>
      </c>
      <c r="E14" s="716" t="s">
        <v>776</v>
      </c>
      <c r="F14" s="717"/>
      <c r="G14" s="584" t="s">
        <v>776</v>
      </c>
      <c r="H14" s="716" t="s">
        <v>776</v>
      </c>
      <c r="I14" s="717"/>
    </row>
    <row r="15" spans="1:9" s="3" customFormat="1">
      <c r="A15" s="26" t="s">
        <v>143</v>
      </c>
      <c r="B15" s="13" t="s">
        <v>153</v>
      </c>
      <c r="C15" s="12" t="s">
        <v>3</v>
      </c>
      <c r="D15" s="584" t="s">
        <v>776</v>
      </c>
      <c r="E15" s="716"/>
      <c r="F15" s="717"/>
      <c r="G15" s="584" t="s">
        <v>776</v>
      </c>
      <c r="H15" s="716"/>
      <c r="I15" s="717"/>
    </row>
    <row r="16" spans="1:9" s="3" customFormat="1">
      <c r="A16" s="26" t="s">
        <v>177</v>
      </c>
      <c r="B16" s="30" t="s">
        <v>147</v>
      </c>
      <c r="C16" s="12" t="s">
        <v>3</v>
      </c>
      <c r="D16" s="726" t="s">
        <v>776</v>
      </c>
      <c r="E16" s="727"/>
      <c r="F16" s="728"/>
      <c r="G16" s="726" t="s">
        <v>777</v>
      </c>
      <c r="H16" s="727"/>
      <c r="I16" s="728"/>
    </row>
    <row r="17" spans="1:36" ht="13.5" thickBot="1">
      <c r="A17" s="31" t="s">
        <v>178</v>
      </c>
      <c r="B17" s="39" t="s">
        <v>146</v>
      </c>
      <c r="C17" s="42" t="s">
        <v>3</v>
      </c>
      <c r="D17" s="713" t="s">
        <v>776</v>
      </c>
      <c r="E17" s="713"/>
      <c r="F17" s="713"/>
      <c r="G17" s="713" t="s">
        <v>777</v>
      </c>
      <c r="H17" s="713"/>
      <c r="I17" s="714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4"/>
      <c r="B18" s="67"/>
      <c r="C18" s="62"/>
      <c r="D18" s="68"/>
      <c r="E18" s="68"/>
      <c r="F18" s="68"/>
      <c r="G18" s="68"/>
      <c r="H18" s="68"/>
      <c r="I18" s="68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4"/>
      <c r="B19" s="32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22" t="e">
        <f>IF(G17=0,0,D35/G17)</f>
        <v>#VALUE!</v>
      </c>
      <c r="B20" s="722"/>
      <c r="C20" s="722"/>
      <c r="D20" s="722"/>
      <c r="E20" s="722"/>
      <c r="F20" s="722"/>
      <c r="G20" s="722"/>
      <c r="H20" s="722"/>
      <c r="I20" s="722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4"/>
      <c r="B21" s="32"/>
      <c r="C21" s="14"/>
      <c r="D21" s="14"/>
      <c r="E21" s="33"/>
      <c r="F21" s="14"/>
      <c r="G21" s="14"/>
      <c r="H21" s="33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23" t="s">
        <v>0</v>
      </c>
      <c r="B22" s="730" t="s">
        <v>132</v>
      </c>
      <c r="C22" s="732" t="s">
        <v>2</v>
      </c>
      <c r="D22" s="741" t="s">
        <v>282</v>
      </c>
      <c r="E22" s="741"/>
      <c r="F22" s="741"/>
      <c r="G22" s="742" t="s">
        <v>85</v>
      </c>
      <c r="H22" s="742"/>
      <c r="I22" s="74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24"/>
      <c r="B23" s="731"/>
      <c r="C23" s="733"/>
      <c r="D23" s="25" t="s">
        <v>150</v>
      </c>
      <c r="E23" s="737" t="s">
        <v>148</v>
      </c>
      <c r="F23" s="737"/>
      <c r="G23" s="25" t="s">
        <v>150</v>
      </c>
      <c r="H23" s="737" t="s">
        <v>148</v>
      </c>
      <c r="I23" s="738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6" t="s">
        <v>133</v>
      </c>
      <c r="B24" s="38" t="s">
        <v>149</v>
      </c>
      <c r="C24" s="12" t="s">
        <v>3</v>
      </c>
      <c r="D24" s="585" t="s">
        <v>776</v>
      </c>
      <c r="E24" s="719" t="s">
        <v>776</v>
      </c>
      <c r="F24" s="719"/>
      <c r="G24" s="585" t="s">
        <v>776</v>
      </c>
      <c r="H24" s="719" t="s">
        <v>776</v>
      </c>
      <c r="I24" s="719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6" t="s">
        <v>134</v>
      </c>
      <c r="B25" s="7" t="s">
        <v>141</v>
      </c>
      <c r="C25" s="12" t="s">
        <v>3</v>
      </c>
      <c r="D25" s="586" t="s">
        <v>776</v>
      </c>
      <c r="E25" s="718" t="s">
        <v>776</v>
      </c>
      <c r="F25" s="718"/>
      <c r="G25" s="586" t="s">
        <v>776</v>
      </c>
      <c r="H25" s="718" t="s">
        <v>776</v>
      </c>
      <c r="I25" s="718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6"/>
      <c r="B26" s="8" t="s">
        <v>135</v>
      </c>
      <c r="C26" s="12" t="s">
        <v>3</v>
      </c>
      <c r="D26" s="52">
        <f t="shared" ref="D26:E33" si="0">SUM(G8,-G26)</f>
        <v>0</v>
      </c>
      <c r="E26" s="707">
        <f t="shared" si="0"/>
        <v>0</v>
      </c>
      <c r="F26" s="707"/>
      <c r="G26" s="29"/>
      <c r="H26" s="708"/>
      <c r="I26" s="709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6"/>
      <c r="B27" s="8" t="s">
        <v>136</v>
      </c>
      <c r="C27" s="12" t="s">
        <v>3</v>
      </c>
      <c r="D27" s="585" t="s">
        <v>776</v>
      </c>
      <c r="E27" s="719" t="s">
        <v>776</v>
      </c>
      <c r="F27" s="719"/>
      <c r="G27" s="29" t="s">
        <v>776</v>
      </c>
      <c r="H27" s="708" t="s">
        <v>776</v>
      </c>
      <c r="I27" s="709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6"/>
      <c r="B28" s="8" t="s">
        <v>137</v>
      </c>
      <c r="C28" s="12" t="s">
        <v>3</v>
      </c>
      <c r="D28" s="586" t="s">
        <v>776</v>
      </c>
      <c r="E28" s="718" t="s">
        <v>776</v>
      </c>
      <c r="F28" s="718"/>
      <c r="G28" s="43" t="s">
        <v>776</v>
      </c>
      <c r="H28" s="708" t="s">
        <v>776</v>
      </c>
      <c r="I28" s="709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6"/>
      <c r="B29" s="8" t="s">
        <v>138</v>
      </c>
      <c r="C29" s="12" t="s">
        <v>3</v>
      </c>
      <c r="D29" s="52">
        <f t="shared" si="0"/>
        <v>0</v>
      </c>
      <c r="E29" s="707">
        <f t="shared" si="0"/>
        <v>0</v>
      </c>
      <c r="F29" s="707"/>
      <c r="G29" s="29"/>
      <c r="H29" s="708"/>
      <c r="I29" s="709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6"/>
      <c r="B30" s="8" t="s">
        <v>139</v>
      </c>
      <c r="C30" s="12" t="s">
        <v>3</v>
      </c>
      <c r="D30" s="52">
        <f t="shared" si="0"/>
        <v>0</v>
      </c>
      <c r="E30" s="707">
        <f t="shared" si="0"/>
        <v>0</v>
      </c>
      <c r="F30" s="707"/>
      <c r="G30" s="29"/>
      <c r="H30" s="708"/>
      <c r="I30" s="709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6"/>
      <c r="B31" s="8" t="s">
        <v>140</v>
      </c>
      <c r="C31" s="12" t="s">
        <v>3</v>
      </c>
      <c r="D31" s="52">
        <f t="shared" si="0"/>
        <v>0</v>
      </c>
      <c r="E31" s="707">
        <f t="shared" si="0"/>
        <v>0</v>
      </c>
      <c r="F31" s="707"/>
      <c r="G31" s="29"/>
      <c r="H31" s="708"/>
      <c r="I31" s="709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6" t="s">
        <v>142</v>
      </c>
      <c r="B32" s="7" t="s">
        <v>174</v>
      </c>
      <c r="C32" s="12" t="s">
        <v>3</v>
      </c>
      <c r="D32" s="587" t="s">
        <v>777</v>
      </c>
      <c r="E32" s="707">
        <f t="shared" si="0"/>
        <v>0</v>
      </c>
      <c r="F32" s="707"/>
      <c r="G32" s="43"/>
      <c r="H32" s="708"/>
      <c r="I32" s="709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6" t="s">
        <v>143</v>
      </c>
      <c r="B33" s="13" t="s">
        <v>153</v>
      </c>
      <c r="C33" s="12" t="s">
        <v>3</v>
      </c>
      <c r="D33" s="587" t="s">
        <v>777</v>
      </c>
      <c r="E33" s="707">
        <f t="shared" si="0"/>
        <v>0</v>
      </c>
      <c r="F33" s="707"/>
      <c r="G33" s="29"/>
      <c r="H33" s="708"/>
      <c r="I33" s="709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6" t="s">
        <v>177</v>
      </c>
      <c r="B34" s="30" t="s">
        <v>147</v>
      </c>
      <c r="C34" s="12" t="s">
        <v>3</v>
      </c>
      <c r="D34" s="710" t="s">
        <v>777</v>
      </c>
      <c r="E34" s="710"/>
      <c r="F34" s="710"/>
      <c r="G34" s="711"/>
      <c r="H34" s="711"/>
      <c r="I34" s="712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1" t="s">
        <v>178</v>
      </c>
      <c r="B35" s="39" t="s">
        <v>146</v>
      </c>
      <c r="C35" s="42" t="s">
        <v>3</v>
      </c>
      <c r="D35" s="713" t="s">
        <v>777</v>
      </c>
      <c r="E35" s="713"/>
      <c r="F35" s="713"/>
      <c r="G35" s="713" t="s">
        <v>777</v>
      </c>
      <c r="H35" s="713"/>
      <c r="I35" s="714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4"/>
      <c r="B36" s="67"/>
      <c r="C36" s="62"/>
      <c r="D36" s="68"/>
      <c r="E36" s="68"/>
      <c r="F36" s="68"/>
      <c r="G36" s="68"/>
      <c r="H36" s="68"/>
      <c r="I36" s="68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4"/>
      <c r="B37" s="32"/>
      <c r="C37" s="14"/>
      <c r="D37" s="14"/>
      <c r="E37" s="14"/>
      <c r="F37" s="14"/>
      <c r="G37" s="14"/>
      <c r="H37" s="32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40" t="e">
        <f>IF(D35=0,0,D53/D35)</f>
        <v>#VALUE!</v>
      </c>
      <c r="B38" s="740"/>
      <c r="C38" s="740"/>
      <c r="D38" s="740"/>
      <c r="E38" s="740"/>
      <c r="F38" s="740"/>
      <c r="G38" s="740"/>
      <c r="H38" s="740"/>
      <c r="I38" s="740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4"/>
      <c r="B39" s="32"/>
      <c r="C39" s="14"/>
      <c r="D39" s="14"/>
      <c r="E39" s="33"/>
      <c r="F39" s="14"/>
      <c r="G39" s="14"/>
      <c r="H39" s="33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23" t="s">
        <v>0</v>
      </c>
      <c r="B40" s="730" t="s">
        <v>132</v>
      </c>
      <c r="C40" s="732" t="s">
        <v>2</v>
      </c>
      <c r="D40" s="741" t="s">
        <v>382</v>
      </c>
      <c r="E40" s="741"/>
      <c r="F40" s="741"/>
      <c r="G40" s="742" t="s">
        <v>383</v>
      </c>
      <c r="H40" s="742"/>
      <c r="I40" s="74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24"/>
      <c r="B41" s="731"/>
      <c r="C41" s="733"/>
      <c r="D41" s="25" t="s">
        <v>150</v>
      </c>
      <c r="E41" s="737" t="s">
        <v>148</v>
      </c>
      <c r="F41" s="737"/>
      <c r="G41" s="25" t="s">
        <v>150</v>
      </c>
      <c r="H41" s="737" t="s">
        <v>148</v>
      </c>
      <c r="I41" s="738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6" t="s">
        <v>133</v>
      </c>
      <c r="B42" s="38" t="s">
        <v>149</v>
      </c>
      <c r="C42" s="12" t="s">
        <v>3</v>
      </c>
      <c r="D42" s="589" t="s">
        <v>776</v>
      </c>
      <c r="E42" s="719" t="s">
        <v>776</v>
      </c>
      <c r="F42" s="719"/>
      <c r="G42" s="27">
        <f>SUM(G43,G50)</f>
        <v>0</v>
      </c>
      <c r="H42" s="719">
        <f>SUM(H43,H50)</f>
        <v>0</v>
      </c>
      <c r="I42" s="739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6" t="s">
        <v>134</v>
      </c>
      <c r="B43" s="7" t="s">
        <v>141</v>
      </c>
      <c r="C43" s="12" t="s">
        <v>3</v>
      </c>
      <c r="D43" s="590" t="s">
        <v>776</v>
      </c>
      <c r="E43" s="718" t="s">
        <v>776</v>
      </c>
      <c r="F43" s="718"/>
      <c r="G43" s="28">
        <f>SUM(G44:G49)</f>
        <v>0</v>
      </c>
      <c r="H43" s="718">
        <f>SUM(H44:I49)</f>
        <v>0</v>
      </c>
      <c r="I43" s="725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6"/>
      <c r="B44" s="8" t="s">
        <v>135</v>
      </c>
      <c r="C44" s="12" t="s">
        <v>3</v>
      </c>
      <c r="D44" s="588" t="s">
        <v>776</v>
      </c>
      <c r="E44" s="707">
        <f t="shared" ref="E44:E49" si="1">SUM(E26,-H44)</f>
        <v>0</v>
      </c>
      <c r="F44" s="707"/>
      <c r="G44" s="29"/>
      <c r="H44" s="708"/>
      <c r="I44" s="709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6"/>
      <c r="B45" s="8" t="s">
        <v>136</v>
      </c>
      <c r="C45" s="12" t="s">
        <v>3</v>
      </c>
      <c r="D45" s="588" t="s">
        <v>776</v>
      </c>
      <c r="E45" s="707" t="s">
        <v>776</v>
      </c>
      <c r="F45" s="707"/>
      <c r="G45" s="29"/>
      <c r="H45" s="708"/>
      <c r="I45" s="709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6"/>
      <c r="B46" s="8" t="s">
        <v>137</v>
      </c>
      <c r="C46" s="12" t="s">
        <v>3</v>
      </c>
      <c r="D46" s="588" t="s">
        <v>776</v>
      </c>
      <c r="E46" s="707" t="s">
        <v>776</v>
      </c>
      <c r="F46" s="707"/>
      <c r="G46" s="43"/>
      <c r="H46" s="708"/>
      <c r="I46" s="709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6"/>
      <c r="B47" s="8" t="s">
        <v>138</v>
      </c>
      <c r="C47" s="12" t="s">
        <v>3</v>
      </c>
      <c r="D47" s="588" t="s">
        <v>776</v>
      </c>
      <c r="E47" s="707" t="s">
        <v>776</v>
      </c>
      <c r="F47" s="707"/>
      <c r="G47" s="29"/>
      <c r="H47" s="708"/>
      <c r="I47" s="709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6"/>
      <c r="B48" s="8" t="s">
        <v>139</v>
      </c>
      <c r="C48" s="12" t="s">
        <v>3</v>
      </c>
      <c r="D48" s="588" t="s">
        <v>776</v>
      </c>
      <c r="E48" s="707" t="s">
        <v>776</v>
      </c>
      <c r="F48" s="707"/>
      <c r="G48" s="29"/>
      <c r="H48" s="708"/>
      <c r="I48" s="709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6"/>
      <c r="B49" s="8" t="s">
        <v>140</v>
      </c>
      <c r="C49" s="12" t="s">
        <v>3</v>
      </c>
      <c r="D49" s="588" t="s">
        <v>776</v>
      </c>
      <c r="E49" s="707">
        <f t="shared" si="1"/>
        <v>0</v>
      </c>
      <c r="F49" s="707"/>
      <c r="G49" s="29"/>
      <c r="H49" s="708"/>
      <c r="I49" s="709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6" t="s">
        <v>142</v>
      </c>
      <c r="B50" s="7" t="s">
        <v>174</v>
      </c>
      <c r="C50" s="12" t="s">
        <v>3</v>
      </c>
      <c r="D50" s="588" t="s">
        <v>776</v>
      </c>
      <c r="E50" s="707" t="s">
        <v>776</v>
      </c>
      <c r="F50" s="707"/>
      <c r="G50" s="43"/>
      <c r="H50" s="708"/>
      <c r="I50" s="709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6" t="s">
        <v>143</v>
      </c>
      <c r="B51" s="13" t="s">
        <v>153</v>
      </c>
      <c r="C51" s="12" t="s">
        <v>3</v>
      </c>
      <c r="D51" s="588" t="s">
        <v>776</v>
      </c>
      <c r="E51" s="707"/>
      <c r="F51" s="707"/>
      <c r="G51" s="29"/>
      <c r="H51" s="708"/>
      <c r="I51" s="709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6" t="s">
        <v>177</v>
      </c>
      <c r="B52" s="30" t="s">
        <v>147</v>
      </c>
      <c r="C52" s="12" t="s">
        <v>3</v>
      </c>
      <c r="D52" s="710" t="s">
        <v>776</v>
      </c>
      <c r="E52" s="710"/>
      <c r="F52" s="710"/>
      <c r="G52" s="711"/>
      <c r="H52" s="711"/>
      <c r="I52" s="712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1" t="s">
        <v>178</v>
      </c>
      <c r="B53" s="39" t="s">
        <v>146</v>
      </c>
      <c r="C53" s="42" t="s">
        <v>3</v>
      </c>
      <c r="D53" s="713" t="s">
        <v>776</v>
      </c>
      <c r="E53" s="713"/>
      <c r="F53" s="713"/>
      <c r="G53" s="713">
        <f>SUM(G42,G52)-SUM(G51,H42)</f>
        <v>0</v>
      </c>
      <c r="H53" s="713"/>
      <c r="I53" s="714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4"/>
      <c r="B54" s="67"/>
      <c r="C54" s="62"/>
      <c r="D54" s="68"/>
      <c r="E54" s="68"/>
      <c r="F54" s="68"/>
      <c r="G54" s="68"/>
      <c r="H54" s="68"/>
      <c r="I54" s="68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4"/>
      <c r="B55" s="67"/>
      <c r="C55" s="62"/>
      <c r="D55" s="68"/>
      <c r="E55" s="68"/>
      <c r="F55" s="68"/>
      <c r="G55" s="68"/>
      <c r="H55" s="68"/>
      <c r="I55" s="68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4"/>
      <c r="B56" s="67"/>
      <c r="C56" s="62"/>
      <c r="D56" s="68"/>
      <c r="E56" s="68"/>
      <c r="F56" s="68"/>
      <c r="G56" s="68"/>
      <c r="H56" s="68"/>
      <c r="I56" s="68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4"/>
      <c r="B57" s="67"/>
      <c r="C57" s="62"/>
      <c r="D57" s="68"/>
      <c r="E57" s="68"/>
      <c r="F57" s="68"/>
      <c r="G57" s="68"/>
      <c r="H57" s="68"/>
      <c r="I57" s="68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4"/>
      <c r="B58" s="32"/>
      <c r="C58" s="14"/>
      <c r="D58" s="14"/>
      <c r="E58" s="14"/>
      <c r="F58" s="14"/>
      <c r="G58" s="14"/>
      <c r="H58" s="32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50" t="e">
        <f>IF(G17=0,0,I69/G17)</f>
        <v>#VALUE!</v>
      </c>
      <c r="B59" s="750"/>
      <c r="C59" s="750"/>
      <c r="D59" s="750"/>
      <c r="E59" s="750"/>
      <c r="F59" s="750"/>
      <c r="G59" s="750"/>
      <c r="H59" s="750"/>
      <c r="I59" s="750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23" t="s">
        <v>0</v>
      </c>
      <c r="B61" s="730" t="s">
        <v>132</v>
      </c>
      <c r="C61" s="732" t="s">
        <v>2</v>
      </c>
      <c r="D61" s="751" t="str">
        <f>$D$4</f>
        <v>ОТЧЕТ към 31.12.2021 г.</v>
      </c>
      <c r="E61" s="751"/>
      <c r="F61" s="751"/>
      <c r="G61" s="752" t="str">
        <f>$G$4</f>
        <v>ОТЧЕТ към 31.12.2022 г.</v>
      </c>
      <c r="H61" s="752"/>
      <c r="I61" s="75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24"/>
      <c r="B62" s="731"/>
      <c r="C62" s="733"/>
      <c r="D62" s="4" t="s">
        <v>250</v>
      </c>
      <c r="E62" s="4" t="s">
        <v>85</v>
      </c>
      <c r="F62" s="5" t="s">
        <v>152</v>
      </c>
      <c r="G62" s="4" t="s">
        <v>250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0">
        <v>1</v>
      </c>
      <c r="B63" s="21">
        <v>2</v>
      </c>
      <c r="C63" s="21">
        <v>3</v>
      </c>
      <c r="D63" s="21">
        <v>4</v>
      </c>
      <c r="E63" s="35">
        <v>5</v>
      </c>
      <c r="F63" s="21" t="s">
        <v>80</v>
      </c>
      <c r="G63" s="21">
        <v>7</v>
      </c>
      <c r="H63" s="35">
        <v>8</v>
      </c>
      <c r="I63" s="22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45" t="s">
        <v>154</v>
      </c>
      <c r="B64" s="13" t="s">
        <v>5</v>
      </c>
      <c r="C64" s="12" t="s">
        <v>3</v>
      </c>
      <c r="D64" s="53" t="s">
        <v>776</v>
      </c>
      <c r="E64" s="53"/>
      <c r="F64" s="53" t="s">
        <v>776</v>
      </c>
      <c r="G64" s="53" t="s">
        <v>776</v>
      </c>
      <c r="H64" s="53"/>
      <c r="I64" s="78" t="s">
        <v>776</v>
      </c>
      <c r="J64" s="36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46"/>
      <c r="B65" s="13" t="s">
        <v>175</v>
      </c>
      <c r="C65" s="12" t="s">
        <v>3</v>
      </c>
      <c r="D65" s="53" t="s">
        <v>776</v>
      </c>
      <c r="E65" s="53"/>
      <c r="F65" s="53" t="s">
        <v>776</v>
      </c>
      <c r="G65" s="53" t="s">
        <v>776</v>
      </c>
      <c r="H65" s="53"/>
      <c r="I65" s="78" t="s">
        <v>776</v>
      </c>
      <c r="J65" s="36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46"/>
      <c r="B66" s="13" t="s">
        <v>153</v>
      </c>
      <c r="C66" s="12" t="s">
        <v>3</v>
      </c>
      <c r="D66" s="53" t="s">
        <v>776</v>
      </c>
      <c r="E66" s="53"/>
      <c r="F66" s="53" t="s">
        <v>776</v>
      </c>
      <c r="G66" s="53"/>
      <c r="H66" s="53"/>
      <c r="I66" s="78" t="s">
        <v>776</v>
      </c>
      <c r="J66" s="36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46"/>
      <c r="B67" s="13" t="s">
        <v>148</v>
      </c>
      <c r="C67" s="12" t="s">
        <v>94</v>
      </c>
      <c r="D67" s="53" t="s">
        <v>776</v>
      </c>
      <c r="E67" s="53"/>
      <c r="F67" s="53" t="s">
        <v>776</v>
      </c>
      <c r="G67" s="53" t="s">
        <v>776</v>
      </c>
      <c r="H67" s="53"/>
      <c r="I67" s="78" t="s">
        <v>776</v>
      </c>
      <c r="J67" s="36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46"/>
      <c r="B68" s="13" t="s">
        <v>6</v>
      </c>
      <c r="C68" s="12" t="s">
        <v>3</v>
      </c>
      <c r="D68" s="53" t="s">
        <v>776</v>
      </c>
      <c r="E68" s="53"/>
      <c r="F68" s="53" t="s">
        <v>776</v>
      </c>
      <c r="G68" s="53" t="s">
        <v>776</v>
      </c>
      <c r="H68" s="53"/>
      <c r="I68" s="78" t="s">
        <v>776</v>
      </c>
      <c r="J68" s="36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47"/>
      <c r="B69" s="40" t="s">
        <v>248</v>
      </c>
      <c r="C69" s="10" t="s">
        <v>3</v>
      </c>
      <c r="D69" s="86" t="s">
        <v>776</v>
      </c>
      <c r="E69" s="86"/>
      <c r="F69" s="86" t="s">
        <v>776</v>
      </c>
      <c r="G69" s="87" t="s">
        <v>776</v>
      </c>
      <c r="H69" s="87"/>
      <c r="I69" s="78" t="s">
        <v>776</v>
      </c>
      <c r="J69" s="36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48" t="s">
        <v>155</v>
      </c>
      <c r="B70" s="13" t="s">
        <v>5</v>
      </c>
      <c r="C70" s="12" t="s">
        <v>3</v>
      </c>
      <c r="D70" s="54" t="s">
        <v>776</v>
      </c>
      <c r="E70" s="54" t="s">
        <v>776</v>
      </c>
      <c r="F70" s="53" t="s">
        <v>776</v>
      </c>
      <c r="G70" s="54" t="s">
        <v>776</v>
      </c>
      <c r="H70" s="92" t="s">
        <v>776</v>
      </c>
      <c r="I70" s="78" t="s">
        <v>776</v>
      </c>
      <c r="J70" s="36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48"/>
      <c r="B71" s="13" t="s">
        <v>175</v>
      </c>
      <c r="C71" s="12" t="s">
        <v>3</v>
      </c>
      <c r="D71" s="54" t="s">
        <v>776</v>
      </c>
      <c r="E71" s="54" t="s">
        <v>776</v>
      </c>
      <c r="F71" s="53" t="s">
        <v>776</v>
      </c>
      <c r="G71" s="54" t="s">
        <v>776</v>
      </c>
      <c r="H71" s="92"/>
      <c r="I71" s="78" t="s">
        <v>776</v>
      </c>
      <c r="J71" s="36"/>
    </row>
    <row r="72" spans="1:36" ht="15" customHeight="1">
      <c r="A72" s="748"/>
      <c r="B72" s="13" t="s">
        <v>153</v>
      </c>
      <c r="C72" s="12" t="s">
        <v>3</v>
      </c>
      <c r="D72" s="54" t="s">
        <v>776</v>
      </c>
      <c r="E72" s="54"/>
      <c r="F72" s="53" t="s">
        <v>776</v>
      </c>
      <c r="G72" s="54"/>
      <c r="H72" s="92">
        <f>G33</f>
        <v>0</v>
      </c>
      <c r="I72" s="78" t="s">
        <v>776</v>
      </c>
      <c r="J72" s="36"/>
    </row>
    <row r="73" spans="1:36" ht="15" customHeight="1">
      <c r="A73" s="748"/>
      <c r="B73" s="13" t="s">
        <v>148</v>
      </c>
      <c r="C73" s="12" t="s">
        <v>94</v>
      </c>
      <c r="D73" s="54" t="s">
        <v>776</v>
      </c>
      <c r="E73" s="54" t="s">
        <v>776</v>
      </c>
      <c r="F73" s="53" t="s">
        <v>776</v>
      </c>
      <c r="G73" s="54" t="s">
        <v>776</v>
      </c>
      <c r="H73" s="92" t="s">
        <v>776</v>
      </c>
      <c r="I73" s="78" t="s">
        <v>776</v>
      </c>
      <c r="J73" s="36"/>
    </row>
    <row r="74" spans="1:36" ht="15" customHeight="1">
      <c r="A74" s="748"/>
      <c r="B74" s="13" t="s">
        <v>6</v>
      </c>
      <c r="C74" s="12" t="s">
        <v>3</v>
      </c>
      <c r="D74" s="54" t="s">
        <v>776</v>
      </c>
      <c r="E74" s="54"/>
      <c r="F74" s="53" t="s">
        <v>776</v>
      </c>
      <c r="G74" s="54" t="s">
        <v>776</v>
      </c>
      <c r="H74" s="92"/>
      <c r="I74" s="78" t="s">
        <v>776</v>
      </c>
      <c r="J74" s="36"/>
    </row>
    <row r="75" spans="1:36" ht="30" customHeight="1" thickBot="1">
      <c r="A75" s="749"/>
      <c r="B75" s="41" t="s">
        <v>249</v>
      </c>
      <c r="C75" s="37" t="s">
        <v>3</v>
      </c>
      <c r="D75" s="85" t="s">
        <v>776</v>
      </c>
      <c r="E75" s="85" t="s">
        <v>776</v>
      </c>
      <c r="F75" s="85" t="s">
        <v>776</v>
      </c>
      <c r="G75" s="85" t="s">
        <v>776</v>
      </c>
      <c r="H75" s="85" t="s">
        <v>776</v>
      </c>
      <c r="I75" s="78" t="s">
        <v>776</v>
      </c>
      <c r="J75" s="36"/>
    </row>
    <row r="76" spans="1:36" ht="30" customHeight="1" thickTop="1" thickBot="1">
      <c r="A76" s="423" t="s">
        <v>694</v>
      </c>
      <c r="B76" s="88" t="s">
        <v>693</v>
      </c>
      <c r="C76" s="89" t="s">
        <v>3</v>
      </c>
      <c r="D76" s="90" t="s">
        <v>776</v>
      </c>
      <c r="E76" s="90" t="s">
        <v>776</v>
      </c>
      <c r="F76" s="90" t="s">
        <v>776</v>
      </c>
      <c r="G76" s="90" t="s">
        <v>776</v>
      </c>
      <c r="H76" s="90" t="s">
        <v>776</v>
      </c>
      <c r="I76" s="91" t="s">
        <v>776</v>
      </c>
      <c r="J76" s="36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tr">
        <f>Разходи!A91</f>
        <v xml:space="preserve">Ръководител ФИД: </v>
      </c>
      <c r="B80" s="16"/>
      <c r="C80" s="3"/>
      <c r="D80" s="11"/>
      <c r="E80" s="18"/>
      <c r="F80" s="17" t="s">
        <v>253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63" t="str">
        <f>Разходи!B93</f>
        <v>/ П.Петрова /</v>
      </c>
      <c r="C81" s="11"/>
      <c r="D81" s="3"/>
      <c r="E81" s="3"/>
      <c r="F81" s="3"/>
      <c r="G81" s="744" t="str">
        <f>Разходи!F93</f>
        <v xml:space="preserve"> / С.Желев /</v>
      </c>
      <c r="H81" s="744"/>
      <c r="I81" s="744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  <mergeCell ref="E51:F51"/>
    <mergeCell ref="H51:I51"/>
    <mergeCell ref="D52:F52"/>
    <mergeCell ref="G52:I52"/>
    <mergeCell ref="D53:F53"/>
    <mergeCell ref="G53:I53"/>
    <mergeCell ref="E48:F48"/>
    <mergeCell ref="H48:I48"/>
    <mergeCell ref="E49:F49"/>
    <mergeCell ref="H49:I49"/>
    <mergeCell ref="E50:F50"/>
    <mergeCell ref="H50:I50"/>
    <mergeCell ref="E45:F45"/>
    <mergeCell ref="H45:I45"/>
    <mergeCell ref="E46:F46"/>
    <mergeCell ref="H46:I46"/>
    <mergeCell ref="E47:F47"/>
    <mergeCell ref="H47:I47"/>
    <mergeCell ref="E42:F42"/>
    <mergeCell ref="H42:I42"/>
    <mergeCell ref="E43:F43"/>
    <mergeCell ref="H43:I43"/>
    <mergeCell ref="E44:F44"/>
    <mergeCell ref="H44:I44"/>
    <mergeCell ref="A38:I38"/>
    <mergeCell ref="A40:A41"/>
    <mergeCell ref="B40:B41"/>
    <mergeCell ref="C40:C41"/>
    <mergeCell ref="D40:F40"/>
    <mergeCell ref="G40:I40"/>
    <mergeCell ref="E41:F41"/>
    <mergeCell ref="H41:I41"/>
    <mergeCell ref="B22:B23"/>
    <mergeCell ref="C22:C23"/>
    <mergeCell ref="D22:F22"/>
    <mergeCell ref="G22:I22"/>
    <mergeCell ref="E23:F23"/>
    <mergeCell ref="H23:I23"/>
    <mergeCell ref="E27:F27"/>
    <mergeCell ref="H29:I29"/>
    <mergeCell ref="H28:I28"/>
    <mergeCell ref="E26:F26"/>
    <mergeCell ref="H26:I26"/>
    <mergeCell ref="H24:I24"/>
    <mergeCell ref="H27:I27"/>
    <mergeCell ref="E28:F28"/>
    <mergeCell ref="E30:F30"/>
    <mergeCell ref="H30:I30"/>
    <mergeCell ref="E15:F15"/>
    <mergeCell ref="E14:F14"/>
    <mergeCell ref="E12:F12"/>
    <mergeCell ref="B2:C2"/>
    <mergeCell ref="A4:A5"/>
    <mergeCell ref="B4:B5"/>
    <mergeCell ref="C4:C5"/>
    <mergeCell ref="D4:F4"/>
    <mergeCell ref="G4:I4"/>
    <mergeCell ref="E5:F5"/>
    <mergeCell ref="H5:I5"/>
    <mergeCell ref="H8:I8"/>
    <mergeCell ref="E6:F6"/>
    <mergeCell ref="H6:I6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H12:I12"/>
    <mergeCell ref="H13:I13"/>
    <mergeCell ref="H14:I14"/>
    <mergeCell ref="H15:I15"/>
    <mergeCell ref="D17:F17"/>
    <mergeCell ref="G17:I17"/>
    <mergeCell ref="A20:I20"/>
    <mergeCell ref="A22:A23"/>
    <mergeCell ref="H7:I7"/>
    <mergeCell ref="E13:F13"/>
    <mergeCell ref="D16:F16"/>
    <mergeCell ref="G16:I16"/>
    <mergeCell ref="H10:I10"/>
    <mergeCell ref="E11:F11"/>
    <mergeCell ref="E29:F29"/>
    <mergeCell ref="E31:F31"/>
    <mergeCell ref="H31:I31"/>
    <mergeCell ref="H32:I32"/>
    <mergeCell ref="E33:F33"/>
    <mergeCell ref="H33:I33"/>
    <mergeCell ref="D34:F34"/>
    <mergeCell ref="G34:I34"/>
    <mergeCell ref="D35:F35"/>
    <mergeCell ref="G35:I35"/>
    <mergeCell ref="E32:F32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9" scale="90" orientation="portrait" blackAndWhite="1" r:id="rId1"/>
  <headerFooter alignWithMargins="0"/>
  <ignoredErrors>
    <ignoredError sqref="D26:F26 E52:F52 H72 E34:F34 E33:F33 D29:F31 E32:F32 E44:F44 F45 F46 F47 F48 E49:F49 F5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:L68"/>
  <sheetViews>
    <sheetView showGridLines="0" showZeros="0" topLeftCell="A10" workbookViewId="0">
      <selection activeCell="G31" sqref="G31"/>
    </sheetView>
  </sheetViews>
  <sheetFormatPr defaultColWidth="0" defaultRowHeight="12.75" zeroHeight="1"/>
  <cols>
    <col min="1" max="1" width="3.85546875" style="94" customWidth="1"/>
    <col min="2" max="2" width="20.42578125" style="94" customWidth="1"/>
    <col min="3" max="4" width="11" style="94" customWidth="1"/>
    <col min="5" max="5" width="7.5703125" style="94" customWidth="1"/>
    <col min="6" max="6" width="16.5703125" style="94" customWidth="1"/>
    <col min="7" max="7" width="20.42578125" style="94" customWidth="1"/>
    <col min="8" max="8" width="7.5703125" style="94" customWidth="1"/>
    <col min="9" max="12" width="7.5703125" style="94" hidden="1" customWidth="1"/>
    <col min="13" max="16384" width="0" style="94" hidden="1"/>
  </cols>
  <sheetData>
    <row r="1" spans="1:8" ht="18.75">
      <c r="A1" s="93"/>
      <c r="B1" s="769">
        <v>3</v>
      </c>
      <c r="C1" s="769"/>
      <c r="D1" s="769"/>
      <c r="E1" s="769"/>
      <c r="F1" s="210"/>
      <c r="G1" s="123" t="s">
        <v>675</v>
      </c>
    </row>
    <row r="2" spans="1:8">
      <c r="A2" s="93"/>
      <c r="B2" s="93"/>
      <c r="C2" s="93"/>
      <c r="D2" s="93"/>
      <c r="E2" s="93"/>
      <c r="F2" s="93"/>
      <c r="G2" s="93"/>
    </row>
    <row r="3" spans="1:8">
      <c r="A3" s="93"/>
      <c r="B3" s="93"/>
      <c r="C3" s="93"/>
      <c r="D3" s="93"/>
      <c r="E3" s="93"/>
      <c r="F3" s="93"/>
      <c r="G3" s="93"/>
    </row>
    <row r="4" spans="1:8" ht="15.75" customHeight="1">
      <c r="A4" s="142"/>
      <c r="B4" s="770" t="s">
        <v>156</v>
      </c>
      <c r="C4" s="770"/>
      <c r="D4" s="770"/>
      <c r="E4" s="770"/>
      <c r="F4" s="142"/>
      <c r="G4" s="142"/>
    </row>
    <row r="5" spans="1:8" ht="15.75">
      <c r="A5" s="211"/>
      <c r="B5" s="771" t="str">
        <f>'ТИП-ПРОИЗ'!$B$3:$C$3</f>
        <v>"Топлофикация- Русе" АД</v>
      </c>
      <c r="C5" s="771"/>
      <c r="D5" s="771"/>
      <c r="E5" s="771"/>
      <c r="F5" s="211"/>
      <c r="G5" s="211"/>
    </row>
    <row r="6" spans="1:8" ht="15.75">
      <c r="A6" s="211"/>
      <c r="B6" s="212"/>
      <c r="C6" s="212"/>
      <c r="D6" s="212"/>
      <c r="E6" s="211"/>
      <c r="F6" s="211"/>
      <c r="G6" s="211"/>
    </row>
    <row r="7" spans="1:8" ht="15.75">
      <c r="A7" s="211"/>
      <c r="B7" s="212"/>
      <c r="C7" s="212"/>
      <c r="D7" s="212"/>
      <c r="E7" s="211"/>
      <c r="F7" s="211"/>
      <c r="G7" s="211"/>
    </row>
    <row r="8" spans="1:8"/>
    <row r="9" spans="1:8" ht="13.5" thickBot="1">
      <c r="A9" s="106"/>
      <c r="B9" s="106"/>
      <c r="C9" s="106"/>
      <c r="D9" s="106"/>
      <c r="E9" s="106"/>
      <c r="F9" s="106"/>
      <c r="G9" s="106"/>
    </row>
    <row r="10" spans="1:8" s="97" customFormat="1" ht="30" customHeight="1" thickTop="1">
      <c r="A10" s="213" t="s">
        <v>0</v>
      </c>
      <c r="B10" s="772" t="s">
        <v>71</v>
      </c>
      <c r="C10" s="773"/>
      <c r="D10" s="774"/>
      <c r="E10" s="214" t="s">
        <v>41</v>
      </c>
      <c r="F10" s="215" t="s">
        <v>754</v>
      </c>
      <c r="G10" s="429" t="s">
        <v>756</v>
      </c>
      <c r="H10" s="216"/>
    </row>
    <row r="11" spans="1:8" s="97" customFormat="1">
      <c r="A11" s="217">
        <v>1</v>
      </c>
      <c r="B11" s="775">
        <v>2</v>
      </c>
      <c r="C11" s="776"/>
      <c r="D11" s="777"/>
      <c r="E11" s="218">
        <v>3</v>
      </c>
      <c r="F11" s="218">
        <v>4</v>
      </c>
      <c r="G11" s="219">
        <v>5</v>
      </c>
      <c r="H11" s="220"/>
    </row>
    <row r="12" spans="1:8" s="223" customFormat="1" ht="15">
      <c r="A12" s="170">
        <v>1</v>
      </c>
      <c r="B12" s="757" t="s">
        <v>72</v>
      </c>
      <c r="C12" s="758"/>
      <c r="D12" s="759"/>
      <c r="E12" s="221" t="s">
        <v>73</v>
      </c>
      <c r="F12" s="69" t="s">
        <v>776</v>
      </c>
      <c r="G12" s="70" t="s">
        <v>776</v>
      </c>
      <c r="H12" s="222"/>
    </row>
    <row r="13" spans="1:8" s="223" customFormat="1" ht="15" customHeight="1">
      <c r="A13" s="170">
        <v>2</v>
      </c>
      <c r="B13" s="757" t="s">
        <v>92</v>
      </c>
      <c r="C13" s="758"/>
      <c r="D13" s="759"/>
      <c r="E13" s="221" t="s">
        <v>7</v>
      </c>
      <c r="F13" s="224" t="s">
        <v>776</v>
      </c>
      <c r="G13" s="225" t="s">
        <v>776</v>
      </c>
      <c r="H13" s="226"/>
    </row>
    <row r="14" spans="1:8" s="223" customFormat="1" ht="17.25" customHeight="1">
      <c r="A14" s="170">
        <v>3</v>
      </c>
      <c r="B14" s="757" t="s">
        <v>74</v>
      </c>
      <c r="C14" s="758"/>
      <c r="D14" s="759"/>
      <c r="E14" s="221" t="s">
        <v>7</v>
      </c>
      <c r="F14" s="71" t="s">
        <v>776</v>
      </c>
      <c r="G14" s="580" t="s">
        <v>776</v>
      </c>
      <c r="H14" s="227"/>
    </row>
    <row r="15" spans="1:8" s="223" customFormat="1" ht="15" customHeight="1">
      <c r="A15" s="170">
        <v>4</v>
      </c>
      <c r="B15" s="757" t="s">
        <v>91</v>
      </c>
      <c r="C15" s="758"/>
      <c r="D15" s="759"/>
      <c r="E15" s="221" t="s">
        <v>73</v>
      </c>
      <c r="F15" s="228" t="s">
        <v>776</v>
      </c>
      <c r="G15" s="229" t="s">
        <v>776</v>
      </c>
      <c r="H15" s="222"/>
    </row>
    <row r="16" spans="1:8" s="223" customFormat="1" ht="15" customHeight="1">
      <c r="A16" s="170"/>
      <c r="B16" s="757" t="s">
        <v>89</v>
      </c>
      <c r="C16" s="758"/>
      <c r="D16" s="759"/>
      <c r="E16" s="221" t="s">
        <v>73</v>
      </c>
      <c r="F16" s="69" t="s">
        <v>776</v>
      </c>
      <c r="G16" s="70" t="s">
        <v>776</v>
      </c>
      <c r="H16" s="222"/>
    </row>
    <row r="17" spans="1:8" s="223" customFormat="1" ht="15">
      <c r="A17" s="170"/>
      <c r="B17" s="757" t="s">
        <v>90</v>
      </c>
      <c r="C17" s="758"/>
      <c r="D17" s="759"/>
      <c r="E17" s="221" t="s">
        <v>73</v>
      </c>
      <c r="F17" s="69" t="s">
        <v>776</v>
      </c>
      <c r="G17" s="70" t="s">
        <v>776</v>
      </c>
      <c r="H17" s="222"/>
    </row>
    <row r="18" spans="1:8" s="223" customFormat="1" ht="15" customHeight="1">
      <c r="A18" s="170">
        <v>5</v>
      </c>
      <c r="B18" s="757" t="s">
        <v>93</v>
      </c>
      <c r="C18" s="758"/>
      <c r="D18" s="759"/>
      <c r="E18" s="221" t="s">
        <v>7</v>
      </c>
      <c r="F18" s="224" t="s">
        <v>776</v>
      </c>
      <c r="G18" s="225" t="s">
        <v>776</v>
      </c>
      <c r="H18" s="226"/>
    </row>
    <row r="19" spans="1:8" s="223" customFormat="1" ht="30" customHeight="1">
      <c r="A19" s="170">
        <v>6</v>
      </c>
      <c r="B19" s="757" t="s">
        <v>75</v>
      </c>
      <c r="C19" s="758"/>
      <c r="D19" s="759"/>
      <c r="E19" s="221" t="s">
        <v>7</v>
      </c>
      <c r="F19" s="71" t="s">
        <v>776</v>
      </c>
      <c r="G19" s="424" t="s">
        <v>776</v>
      </c>
      <c r="H19" s="227"/>
    </row>
    <row r="20" spans="1:8" s="223" customFormat="1" ht="15">
      <c r="A20" s="170">
        <v>7</v>
      </c>
      <c r="B20" s="757" t="s">
        <v>76</v>
      </c>
      <c r="C20" s="758"/>
      <c r="D20" s="759"/>
      <c r="E20" s="221" t="s">
        <v>7</v>
      </c>
      <c r="F20" s="71" t="s">
        <v>776</v>
      </c>
      <c r="G20" s="424" t="s">
        <v>776</v>
      </c>
      <c r="H20" s="230"/>
    </row>
    <row r="21" spans="1:8" ht="13.5" thickBot="1">
      <c r="A21" s="231">
        <v>8</v>
      </c>
      <c r="B21" s="762" t="s">
        <v>77</v>
      </c>
      <c r="C21" s="763"/>
      <c r="D21" s="764"/>
      <c r="E21" s="232" t="s">
        <v>7</v>
      </c>
      <c r="F21" s="233" t="s">
        <v>776</v>
      </c>
      <c r="G21" s="234" t="s">
        <v>776</v>
      </c>
      <c r="H21" s="235"/>
    </row>
    <row r="22" spans="1:8" ht="13.5" thickTop="1"/>
    <row r="23" spans="1:8"/>
    <row r="24" spans="1:8">
      <c r="B24" s="756" t="s">
        <v>759</v>
      </c>
      <c r="C24" s="756"/>
      <c r="D24" s="756"/>
      <c r="E24" s="756"/>
    </row>
    <row r="25" spans="1:8" ht="13.5" thickBot="1">
      <c r="B25" s="236"/>
      <c r="C25" s="236"/>
      <c r="D25" s="236"/>
      <c r="E25" s="236"/>
    </row>
    <row r="26" spans="1:8" ht="26.25" customHeight="1" thickTop="1">
      <c r="A26" s="765" t="s">
        <v>0</v>
      </c>
      <c r="B26" s="767" t="s">
        <v>276</v>
      </c>
      <c r="C26" s="767" t="s">
        <v>439</v>
      </c>
      <c r="D26" s="767" t="s">
        <v>437</v>
      </c>
      <c r="E26" s="760" t="s">
        <v>438</v>
      </c>
      <c r="F26" s="237" t="s">
        <v>278</v>
      </c>
      <c r="G26" s="425" t="s">
        <v>695</v>
      </c>
    </row>
    <row r="27" spans="1:8" ht="26.25" customHeight="1">
      <c r="A27" s="766"/>
      <c r="B27" s="768"/>
      <c r="C27" s="768"/>
      <c r="D27" s="768"/>
      <c r="E27" s="761"/>
      <c r="F27" s="239" t="str">
        <f>'ТИП-ПРОИЗ'!$E$5</f>
        <v>ОТЧЕТ</v>
      </c>
      <c r="G27" s="430" t="str">
        <f>G10</f>
        <v>Към 31.12.2022 г.</v>
      </c>
    </row>
    <row r="28" spans="1:8" ht="12.75" customHeight="1">
      <c r="A28" s="238">
        <v>4</v>
      </c>
      <c r="B28" s="240" t="s">
        <v>281</v>
      </c>
      <c r="C28" s="241" t="s">
        <v>776</v>
      </c>
      <c r="D28" s="241"/>
      <c r="E28" s="242" t="s">
        <v>776</v>
      </c>
      <c r="F28" s="243"/>
      <c r="G28" s="426" t="s">
        <v>776</v>
      </c>
    </row>
    <row r="29" spans="1:8">
      <c r="A29" s="163" t="s">
        <v>251</v>
      </c>
      <c r="B29" s="244" t="s">
        <v>279</v>
      </c>
      <c r="C29" s="245" t="s">
        <v>776</v>
      </c>
      <c r="D29" s="245"/>
      <c r="E29" s="242"/>
      <c r="F29" s="246"/>
      <c r="G29" s="247" t="s">
        <v>776</v>
      </c>
    </row>
    <row r="30" spans="1:8">
      <c r="A30" s="170"/>
      <c r="B30" s="180" t="s">
        <v>277</v>
      </c>
      <c r="C30" s="48" t="s">
        <v>776</v>
      </c>
      <c r="D30" s="48"/>
      <c r="E30" s="49"/>
      <c r="F30" s="48"/>
      <c r="G30" s="427" t="s">
        <v>776</v>
      </c>
    </row>
    <row r="31" spans="1:8" ht="15" customHeight="1">
      <c r="A31" s="170"/>
      <c r="B31" s="180" t="s">
        <v>277</v>
      </c>
      <c r="C31" s="48"/>
      <c r="D31" s="48"/>
      <c r="E31" s="49"/>
      <c r="F31" s="48"/>
      <c r="G31" s="427">
        <f>SUM(C31,-F31)</f>
        <v>0</v>
      </c>
    </row>
    <row r="32" spans="1:8" ht="15" customHeight="1">
      <c r="A32" s="170"/>
      <c r="B32" s="180" t="s">
        <v>277</v>
      </c>
      <c r="C32" s="48"/>
      <c r="D32" s="48"/>
      <c r="E32" s="49"/>
      <c r="F32" s="48"/>
      <c r="G32" s="427">
        <f>SUM(C32,-F32)</f>
        <v>0</v>
      </c>
    </row>
    <row r="33" spans="1:10" ht="15" customHeight="1">
      <c r="A33" s="170"/>
      <c r="B33" s="180" t="s">
        <v>277</v>
      </c>
      <c r="C33" s="48"/>
      <c r="D33" s="48"/>
      <c r="E33" s="49"/>
      <c r="F33" s="48"/>
      <c r="G33" s="427">
        <f>SUM(C33,-F33)</f>
        <v>0</v>
      </c>
    </row>
    <row r="34" spans="1:10" ht="12.75" customHeight="1">
      <c r="A34" s="163" t="s">
        <v>252</v>
      </c>
      <c r="B34" s="248" t="s">
        <v>280</v>
      </c>
      <c r="C34" s="249" t="s">
        <v>776</v>
      </c>
      <c r="D34" s="249"/>
      <c r="E34" s="242" t="s">
        <v>776</v>
      </c>
      <c r="F34" s="246"/>
      <c r="G34" s="247" t="s">
        <v>776</v>
      </c>
    </row>
    <row r="35" spans="1:10">
      <c r="A35" s="170"/>
      <c r="B35" s="180" t="s">
        <v>277</v>
      </c>
      <c r="C35" s="48" t="s">
        <v>776</v>
      </c>
      <c r="D35" s="48"/>
      <c r="E35" s="49" t="s">
        <v>776</v>
      </c>
      <c r="F35" s="48"/>
      <c r="G35" s="427" t="s">
        <v>776</v>
      </c>
    </row>
    <row r="36" spans="1:10">
      <c r="A36" s="170"/>
      <c r="B36" s="180" t="s">
        <v>277</v>
      </c>
      <c r="C36" s="48" t="s">
        <v>776</v>
      </c>
      <c r="D36" s="48"/>
      <c r="E36" s="49" t="s">
        <v>776</v>
      </c>
      <c r="F36" s="48"/>
      <c r="G36" s="427" t="s">
        <v>776</v>
      </c>
    </row>
    <row r="37" spans="1:10">
      <c r="A37" s="170"/>
      <c r="B37" s="180" t="s">
        <v>277</v>
      </c>
      <c r="C37" s="48" t="s">
        <v>776</v>
      </c>
      <c r="D37" s="48"/>
      <c r="E37" s="49" t="s">
        <v>776</v>
      </c>
      <c r="F37" s="48"/>
      <c r="G37" s="427" t="s">
        <v>776</v>
      </c>
    </row>
    <row r="38" spans="1:10">
      <c r="A38" s="170"/>
      <c r="B38" s="180" t="s">
        <v>277</v>
      </c>
      <c r="C38" s="48"/>
      <c r="D38" s="48"/>
      <c r="E38" s="49"/>
      <c r="F38" s="48"/>
      <c r="G38" s="427">
        <f t="shared" ref="G38:G43" si="0">SUM(C38,-F38)</f>
        <v>0</v>
      </c>
    </row>
    <row r="39" spans="1:10">
      <c r="A39" s="170"/>
      <c r="B39" s="180" t="s">
        <v>277</v>
      </c>
      <c r="C39" s="48"/>
      <c r="D39" s="48"/>
      <c r="E39" s="49"/>
      <c r="F39" s="48"/>
      <c r="G39" s="427">
        <f t="shared" si="0"/>
        <v>0</v>
      </c>
    </row>
    <row r="40" spans="1:10">
      <c r="A40" s="170"/>
      <c r="B40" s="180" t="s">
        <v>277</v>
      </c>
      <c r="C40" s="48"/>
      <c r="D40" s="48"/>
      <c r="E40" s="49"/>
      <c r="F40" s="48"/>
      <c r="G40" s="427">
        <f t="shared" si="0"/>
        <v>0</v>
      </c>
    </row>
    <row r="41" spans="1:10">
      <c r="A41" s="170"/>
      <c r="B41" s="180" t="s">
        <v>277</v>
      </c>
      <c r="C41" s="48"/>
      <c r="D41" s="48"/>
      <c r="E41" s="49"/>
      <c r="F41" s="48"/>
      <c r="G41" s="427">
        <f t="shared" si="0"/>
        <v>0</v>
      </c>
    </row>
    <row r="42" spans="1:10">
      <c r="A42" s="170"/>
      <c r="B42" s="180" t="s">
        <v>277</v>
      </c>
      <c r="C42" s="48"/>
      <c r="D42" s="48"/>
      <c r="E42" s="49"/>
      <c r="F42" s="48"/>
      <c r="G42" s="427">
        <f t="shared" si="0"/>
        <v>0</v>
      </c>
    </row>
    <row r="43" spans="1:10" ht="13.5" thickBot="1">
      <c r="A43" s="250"/>
      <c r="B43" s="251" t="s">
        <v>277</v>
      </c>
      <c r="C43" s="50"/>
      <c r="D43" s="50"/>
      <c r="E43" s="51"/>
      <c r="F43" s="50"/>
      <c r="G43" s="428">
        <f t="shared" si="0"/>
        <v>0</v>
      </c>
    </row>
    <row r="44" spans="1:10" ht="13.5" thickTop="1">
      <c r="H44" s="125"/>
      <c r="I44" s="125"/>
    </row>
    <row r="45" spans="1:10" ht="15">
      <c r="A45" s="252" t="s">
        <v>98</v>
      </c>
      <c r="B45" s="253"/>
      <c r="C45" s="122"/>
      <c r="D45" s="122"/>
      <c r="E45" s="97"/>
      <c r="F45" s="97"/>
      <c r="G45" s="97"/>
      <c r="H45" s="96"/>
      <c r="I45" s="96"/>
      <c r="J45" s="96"/>
    </row>
    <row r="46" spans="1:10" ht="15">
      <c r="A46" s="254" t="s">
        <v>179</v>
      </c>
      <c r="B46" s="755" t="s">
        <v>323</v>
      </c>
      <c r="C46" s="755"/>
      <c r="D46" s="755"/>
      <c r="E46" s="755"/>
      <c r="F46" s="755"/>
      <c r="G46" s="755"/>
      <c r="H46" s="256"/>
      <c r="I46" s="256"/>
      <c r="J46" s="256"/>
    </row>
    <row r="47" spans="1:10" ht="15">
      <c r="A47" s="254"/>
      <c r="B47" s="255"/>
      <c r="C47" s="255"/>
      <c r="D47" s="255"/>
      <c r="E47" s="255"/>
      <c r="F47" s="255"/>
      <c r="G47" s="255"/>
      <c r="H47" s="256"/>
      <c r="I47" s="256"/>
      <c r="J47" s="256"/>
    </row>
    <row r="48" spans="1:10" ht="15">
      <c r="A48" s="254"/>
      <c r="B48" s="255"/>
      <c r="C48" s="255"/>
      <c r="D48" s="255"/>
      <c r="E48" s="255"/>
      <c r="F48" s="255"/>
      <c r="G48" s="255"/>
      <c r="H48" s="256"/>
      <c r="I48" s="256"/>
      <c r="J48" s="256"/>
    </row>
    <row r="49" spans="1:10" ht="15">
      <c r="A49" s="254"/>
      <c r="B49" s="255"/>
      <c r="C49" s="255"/>
      <c r="D49" s="255"/>
      <c r="E49" s="255"/>
      <c r="F49" s="255"/>
      <c r="G49" s="255"/>
      <c r="H49" s="256"/>
      <c r="I49" s="256"/>
      <c r="J49" s="256"/>
    </row>
    <row r="50" spans="1:10" ht="15">
      <c r="A50" s="254"/>
      <c r="B50" s="255"/>
      <c r="C50" s="255"/>
      <c r="D50" s="255"/>
      <c r="E50" s="255"/>
      <c r="F50" s="255"/>
      <c r="G50" s="255"/>
      <c r="H50" s="256"/>
      <c r="I50" s="256"/>
      <c r="J50" s="256"/>
    </row>
    <row r="51" spans="1:10"/>
    <row r="52" spans="1:10" ht="15.75">
      <c r="A52" s="122" t="str">
        <f>Разходи!$A$91</f>
        <v xml:space="preserve">Ръководител ФИД: </v>
      </c>
      <c r="B52" s="257"/>
      <c r="C52" s="257"/>
      <c r="D52" s="257"/>
      <c r="E52" s="124" t="str">
        <f>Разходи!$E$91</f>
        <v>Изп. директор:</v>
      </c>
    </row>
    <row r="53" spans="1:10"/>
    <row r="54" spans="1:10">
      <c r="A54" s="122"/>
      <c r="B54" s="258" t="str">
        <f>Разходи!$B$93</f>
        <v>/ П.Петрова /</v>
      </c>
      <c r="C54" s="258"/>
      <c r="D54" s="258"/>
      <c r="E54" s="96"/>
      <c r="F54" s="754" t="str">
        <f>Разходи!$F$93</f>
        <v xml:space="preserve"> / С.Желев /</v>
      </c>
      <c r="G54" s="754"/>
    </row>
    <row r="55" spans="1:10"/>
    <row r="56" spans="1:10"/>
    <row r="57" spans="1:10"/>
    <row r="58" spans="1:10" hidden="1"/>
    <row r="59" spans="1:10" hidden="1"/>
    <row r="60" spans="1:10" hidden="1"/>
    <row r="61" spans="1:10" hidden="1"/>
    <row r="62" spans="1:10" hidden="1"/>
    <row r="63" spans="1:10" hidden="1"/>
    <row r="64" spans="1:10" hidden="1"/>
    <row r="65" hidden="1"/>
    <row r="66" hidden="1"/>
    <row r="67" hidden="1"/>
    <row r="68" hidden="1"/>
  </sheetData>
  <mergeCells count="23">
    <mergeCell ref="B1:E1"/>
    <mergeCell ref="B4:E4"/>
    <mergeCell ref="B5:E5"/>
    <mergeCell ref="B18:D18"/>
    <mergeCell ref="B10:D10"/>
    <mergeCell ref="B11:D11"/>
    <mergeCell ref="B12:D12"/>
    <mergeCell ref="B13:D13"/>
    <mergeCell ref="B14:D14"/>
    <mergeCell ref="A26:A27"/>
    <mergeCell ref="B26:B27"/>
    <mergeCell ref="C26:C27"/>
    <mergeCell ref="D26:D27"/>
    <mergeCell ref="B15:D15"/>
    <mergeCell ref="B20:D20"/>
    <mergeCell ref="F54:G54"/>
    <mergeCell ref="B46:G46"/>
    <mergeCell ref="B24:E24"/>
    <mergeCell ref="B16:D16"/>
    <mergeCell ref="B17:D17"/>
    <mergeCell ref="E26:E27"/>
    <mergeCell ref="B21:D21"/>
    <mergeCell ref="B19:D19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9" scale="90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G492"/>
  <sheetViews>
    <sheetView showGridLines="0" showZeros="0" zoomScale="90" zoomScaleNormal="90" workbookViewId="0">
      <pane ySplit="7" topLeftCell="A41" activePane="bottomLeft" state="frozen"/>
      <selection pane="bottomLeft" activeCell="G60" sqref="G60"/>
    </sheetView>
  </sheetViews>
  <sheetFormatPr defaultColWidth="0" defaultRowHeight="12.75" zeroHeight="1"/>
  <cols>
    <col min="1" max="1" width="5.5703125" style="97" customWidth="1"/>
    <col min="2" max="2" width="75.42578125" style="122" customWidth="1"/>
    <col min="3" max="3" width="10.5703125" style="97" customWidth="1"/>
    <col min="4" max="4" width="10" style="97" customWidth="1"/>
    <col min="5" max="5" width="15.5703125" style="97" customWidth="1"/>
    <col min="6" max="6" width="15.140625" style="97" customWidth="1"/>
    <col min="7" max="7" width="15.5703125" style="122" customWidth="1"/>
    <col min="8" max="16384" width="0" style="122" hidden="1"/>
  </cols>
  <sheetData>
    <row r="1" spans="1:7" ht="18.75">
      <c r="A1" s="142"/>
      <c r="B1" s="787">
        <v>4</v>
      </c>
      <c r="C1" s="787"/>
      <c r="D1" s="307"/>
      <c r="E1" s="307"/>
      <c r="F1" s="97" t="s">
        <v>676</v>
      </c>
    </row>
    <row r="2" spans="1:7">
      <c r="A2" s="142"/>
      <c r="B2" s="788" t="s">
        <v>218</v>
      </c>
      <c r="C2" s="788"/>
      <c r="D2" s="142"/>
      <c r="E2" s="591"/>
      <c r="F2" s="591"/>
    </row>
    <row r="3" spans="1:7">
      <c r="A3" s="142"/>
      <c r="B3" s="81" t="s">
        <v>765</v>
      </c>
      <c r="C3" s="142"/>
      <c r="D3" s="142"/>
      <c r="E3" s="591"/>
      <c r="F3" s="46"/>
    </row>
    <row r="4" spans="1:7" ht="12.75" customHeight="1" thickBot="1">
      <c r="B4" s="309"/>
      <c r="C4" s="310"/>
      <c r="F4" s="646"/>
    </row>
    <row r="5" spans="1:7" ht="32.25" customHeight="1" thickTop="1">
      <c r="A5" s="778" t="s">
        <v>0</v>
      </c>
      <c r="B5" s="780">
        <v>7.2023000000000001</v>
      </c>
      <c r="C5" s="784" t="s">
        <v>42</v>
      </c>
      <c r="D5" s="789" t="s">
        <v>14</v>
      </c>
      <c r="E5" s="313" t="s">
        <v>332</v>
      </c>
      <c r="F5" s="314" t="s">
        <v>746</v>
      </c>
    </row>
    <row r="6" spans="1:7" ht="15.75">
      <c r="A6" s="779"/>
      <c r="B6" s="781"/>
      <c r="C6" s="785"/>
      <c r="D6" s="790"/>
      <c r="E6" s="315">
        <f>($B$5-7.0001)*10000</f>
        <v>2022.0000000000039</v>
      </c>
      <c r="F6" s="558">
        <f>$B$5</f>
        <v>7.2023000000000001</v>
      </c>
    </row>
    <row r="7" spans="1:7">
      <c r="A7" s="316">
        <v>1</v>
      </c>
      <c r="B7" s="317">
        <v>2</v>
      </c>
      <c r="C7" s="318">
        <v>3</v>
      </c>
      <c r="D7" s="318">
        <v>4</v>
      </c>
      <c r="E7" s="319">
        <v>5</v>
      </c>
      <c r="F7" s="432">
        <v>6</v>
      </c>
    </row>
    <row r="8" spans="1:7" s="182" customFormat="1" ht="15" customHeight="1">
      <c r="A8" s="338">
        <v>1</v>
      </c>
      <c r="B8" s="320" t="s">
        <v>528</v>
      </c>
      <c r="C8" s="321" t="s">
        <v>221</v>
      </c>
      <c r="D8" s="98" t="s">
        <v>70</v>
      </c>
      <c r="E8" s="610" t="s">
        <v>776</v>
      </c>
      <c r="F8" s="610" t="s">
        <v>776</v>
      </c>
      <c r="G8" s="122"/>
    </row>
    <row r="9" spans="1:7" s="182" customFormat="1" ht="15.75">
      <c r="A9" s="327" t="s">
        <v>255</v>
      </c>
      <c r="B9" s="323" t="s">
        <v>529</v>
      </c>
      <c r="C9" s="321" t="s">
        <v>470</v>
      </c>
      <c r="D9" s="98" t="s">
        <v>70</v>
      </c>
      <c r="E9" s="611" t="s">
        <v>776</v>
      </c>
      <c r="F9" s="611" t="s">
        <v>776</v>
      </c>
      <c r="G9" s="122"/>
    </row>
    <row r="10" spans="1:7" s="182" customFormat="1" ht="15.75">
      <c r="A10" s="327" t="s">
        <v>256</v>
      </c>
      <c r="B10" s="323" t="s">
        <v>530</v>
      </c>
      <c r="C10" s="321" t="s">
        <v>471</v>
      </c>
      <c r="D10" s="98" t="s">
        <v>70</v>
      </c>
      <c r="E10" s="611" t="s">
        <v>776</v>
      </c>
      <c r="F10" s="611" t="s">
        <v>776</v>
      </c>
      <c r="G10" s="122"/>
    </row>
    <row r="11" spans="1:7" s="182" customFormat="1" ht="15.75">
      <c r="A11" s="338">
        <v>2</v>
      </c>
      <c r="B11" s="325" t="s">
        <v>502</v>
      </c>
      <c r="C11" s="321" t="s">
        <v>395</v>
      </c>
      <c r="D11" s="98" t="s">
        <v>70</v>
      </c>
      <c r="E11" s="162">
        <f>SUM(E12:E13)</f>
        <v>0</v>
      </c>
      <c r="F11" s="647">
        <f>SUM(F12:F13)</f>
        <v>0</v>
      </c>
      <c r="G11" s="122"/>
    </row>
    <row r="12" spans="1:7" s="182" customFormat="1" ht="15.75">
      <c r="A12" s="338" t="s">
        <v>271</v>
      </c>
      <c r="B12" s="323" t="s">
        <v>20</v>
      </c>
      <c r="C12" s="321" t="s">
        <v>472</v>
      </c>
      <c r="D12" s="98" t="s">
        <v>70</v>
      </c>
      <c r="E12" s="612"/>
      <c r="F12" s="648"/>
      <c r="G12" s="122"/>
    </row>
    <row r="13" spans="1:7" s="182" customFormat="1" ht="15.75">
      <c r="A13" s="338" t="s">
        <v>272</v>
      </c>
      <c r="B13" s="323" t="s">
        <v>222</v>
      </c>
      <c r="C13" s="321" t="s">
        <v>473</v>
      </c>
      <c r="D13" s="98" t="s">
        <v>70</v>
      </c>
      <c r="E13" s="612"/>
      <c r="F13" s="648"/>
      <c r="G13" s="122"/>
    </row>
    <row r="14" spans="1:7" s="182" customFormat="1" ht="15.75">
      <c r="A14" s="338">
        <v>3</v>
      </c>
      <c r="B14" s="325" t="s">
        <v>192</v>
      </c>
      <c r="C14" s="321" t="s">
        <v>395</v>
      </c>
      <c r="D14" s="98" t="s">
        <v>70</v>
      </c>
      <c r="E14" s="174" t="s">
        <v>776</v>
      </c>
      <c r="F14" s="649" t="s">
        <v>776</v>
      </c>
      <c r="G14" s="122"/>
    </row>
    <row r="15" spans="1:7" s="182" customFormat="1" ht="15.75">
      <c r="A15" s="338" t="s">
        <v>260</v>
      </c>
      <c r="B15" s="323" t="s">
        <v>20</v>
      </c>
      <c r="C15" s="321" t="s">
        <v>472</v>
      </c>
      <c r="D15" s="98" t="s">
        <v>70</v>
      </c>
      <c r="E15" s="9" t="s">
        <v>776</v>
      </c>
      <c r="F15" s="650" t="s">
        <v>776</v>
      </c>
      <c r="G15" s="122"/>
    </row>
    <row r="16" spans="1:7" s="182" customFormat="1" ht="15.75">
      <c r="A16" s="338" t="s">
        <v>261</v>
      </c>
      <c r="B16" s="323" t="s">
        <v>222</v>
      </c>
      <c r="C16" s="321" t="s">
        <v>473</v>
      </c>
      <c r="D16" s="98" t="s">
        <v>70</v>
      </c>
      <c r="E16" s="9" t="s">
        <v>776</v>
      </c>
      <c r="F16" s="650" t="s">
        <v>776</v>
      </c>
      <c r="G16" s="122"/>
    </row>
    <row r="17" spans="1:7" s="182" customFormat="1" ht="15.75">
      <c r="A17" s="338">
        <v>4</v>
      </c>
      <c r="B17" s="325" t="s">
        <v>192</v>
      </c>
      <c r="C17" s="321" t="s">
        <v>395</v>
      </c>
      <c r="D17" s="98" t="s">
        <v>7</v>
      </c>
      <c r="E17" s="613" t="s">
        <v>776</v>
      </c>
      <c r="F17" s="651" t="s">
        <v>776</v>
      </c>
      <c r="G17" s="122"/>
    </row>
    <row r="18" spans="1:7" s="182" customFormat="1" ht="15.75">
      <c r="A18" s="338" t="s">
        <v>251</v>
      </c>
      <c r="B18" s="323" t="s">
        <v>20</v>
      </c>
      <c r="C18" s="321" t="s">
        <v>472</v>
      </c>
      <c r="D18" s="98" t="s">
        <v>7</v>
      </c>
      <c r="E18" s="613" t="s">
        <v>776</v>
      </c>
      <c r="F18" s="651" t="s">
        <v>776</v>
      </c>
      <c r="G18" s="122"/>
    </row>
    <row r="19" spans="1:7" s="182" customFormat="1" ht="15.75">
      <c r="A19" s="338" t="s">
        <v>252</v>
      </c>
      <c r="B19" s="323" t="s">
        <v>222</v>
      </c>
      <c r="C19" s="321" t="s">
        <v>473</v>
      </c>
      <c r="D19" s="98" t="s">
        <v>7</v>
      </c>
      <c r="E19" s="613" t="s">
        <v>776</v>
      </c>
      <c r="F19" s="651" t="s">
        <v>776</v>
      </c>
      <c r="G19" s="122"/>
    </row>
    <row r="20" spans="1:7" ht="15.75">
      <c r="A20" s="327">
        <v>5</v>
      </c>
      <c r="B20" s="325" t="s">
        <v>532</v>
      </c>
      <c r="C20" s="98" t="s">
        <v>220</v>
      </c>
      <c r="D20" s="98" t="s">
        <v>70</v>
      </c>
      <c r="E20" s="610" t="s">
        <v>776</v>
      </c>
      <c r="F20" s="652" t="s">
        <v>776</v>
      </c>
    </row>
    <row r="21" spans="1:7" ht="15.75">
      <c r="A21" s="327" t="s">
        <v>262</v>
      </c>
      <c r="B21" s="323" t="s">
        <v>20</v>
      </c>
      <c r="C21" s="98" t="s">
        <v>342</v>
      </c>
      <c r="D21" s="98" t="s">
        <v>70</v>
      </c>
      <c r="E21" s="614" t="s">
        <v>776</v>
      </c>
      <c r="F21" s="653" t="s">
        <v>776</v>
      </c>
    </row>
    <row r="22" spans="1:7" ht="16.5" thickBot="1">
      <c r="A22" s="327" t="s">
        <v>263</v>
      </c>
      <c r="B22" s="323" t="s">
        <v>222</v>
      </c>
      <c r="C22" s="98" t="s">
        <v>343</v>
      </c>
      <c r="D22" s="98" t="s">
        <v>70</v>
      </c>
      <c r="E22" s="614" t="s">
        <v>776</v>
      </c>
      <c r="F22" s="653" t="s">
        <v>776</v>
      </c>
    </row>
    <row r="23" spans="1:7" ht="13.5" thickTop="1">
      <c r="A23" s="311"/>
      <c r="B23" s="326" t="s">
        <v>461</v>
      </c>
      <c r="C23" s="312" t="s">
        <v>42</v>
      </c>
      <c r="D23" s="312" t="s">
        <v>14</v>
      </c>
      <c r="E23" s="615"/>
      <c r="F23" s="654"/>
    </row>
    <row r="24" spans="1:7" ht="15.75">
      <c r="A24" s="327">
        <v>6</v>
      </c>
      <c r="B24" s="325" t="s">
        <v>466</v>
      </c>
      <c r="C24" s="98" t="s">
        <v>732</v>
      </c>
      <c r="D24" s="102" t="s">
        <v>70</v>
      </c>
      <c r="E24" s="616" t="s">
        <v>776</v>
      </c>
      <c r="F24" s="655" t="s">
        <v>776</v>
      </c>
    </row>
    <row r="25" spans="1:7" ht="15.75">
      <c r="A25" s="327" t="s">
        <v>497</v>
      </c>
      <c r="B25" s="323" t="s">
        <v>20</v>
      </c>
      <c r="C25" s="98" t="s">
        <v>463</v>
      </c>
      <c r="D25" s="102" t="s">
        <v>70</v>
      </c>
      <c r="E25" s="617" t="s">
        <v>776</v>
      </c>
      <c r="F25" s="650" t="s">
        <v>776</v>
      </c>
    </row>
    <row r="26" spans="1:7" ht="15.75">
      <c r="A26" s="327" t="s">
        <v>498</v>
      </c>
      <c r="B26" s="323" t="s">
        <v>222</v>
      </c>
      <c r="C26" s="98" t="s">
        <v>462</v>
      </c>
      <c r="D26" s="102" t="s">
        <v>70</v>
      </c>
      <c r="E26" s="617" t="s">
        <v>776</v>
      </c>
      <c r="F26" s="650" t="s">
        <v>776</v>
      </c>
    </row>
    <row r="27" spans="1:7" ht="15.75">
      <c r="A27" s="327">
        <v>7</v>
      </c>
      <c r="B27" s="328" t="s">
        <v>190</v>
      </c>
      <c r="C27" s="322" t="s">
        <v>15</v>
      </c>
      <c r="D27" s="322" t="s">
        <v>70</v>
      </c>
      <c r="E27" s="618" t="s">
        <v>776</v>
      </c>
      <c r="F27" s="656" t="s">
        <v>776</v>
      </c>
    </row>
    <row r="28" spans="1:7">
      <c r="A28" s="327" t="s">
        <v>503</v>
      </c>
      <c r="B28" s="329" t="s">
        <v>408</v>
      </c>
      <c r="C28" s="322" t="s">
        <v>409</v>
      </c>
      <c r="D28" s="322" t="s">
        <v>70</v>
      </c>
      <c r="E28" s="9" t="s">
        <v>776</v>
      </c>
      <c r="F28" s="650" t="s">
        <v>776</v>
      </c>
    </row>
    <row r="29" spans="1:7">
      <c r="A29" s="327" t="s">
        <v>504</v>
      </c>
      <c r="B29" s="329" t="s">
        <v>345</v>
      </c>
      <c r="C29" s="322" t="s">
        <v>344</v>
      </c>
      <c r="D29" s="322" t="s">
        <v>70</v>
      </c>
      <c r="E29" s="614" t="s">
        <v>776</v>
      </c>
      <c r="F29" s="653" t="s">
        <v>776</v>
      </c>
    </row>
    <row r="30" spans="1:7">
      <c r="A30" s="327" t="s">
        <v>505</v>
      </c>
      <c r="B30" s="329" t="s">
        <v>617</v>
      </c>
      <c r="C30" s="322" t="s">
        <v>485</v>
      </c>
      <c r="D30" s="322" t="s">
        <v>70</v>
      </c>
      <c r="E30" s="9" t="s">
        <v>776</v>
      </c>
      <c r="F30" s="650" t="s">
        <v>776</v>
      </c>
    </row>
    <row r="31" spans="1:7" ht="14.25">
      <c r="A31" s="327">
        <v>8</v>
      </c>
      <c r="B31" s="330" t="s">
        <v>491</v>
      </c>
      <c r="C31" s="322" t="s">
        <v>416</v>
      </c>
      <c r="D31" s="322" t="s">
        <v>372</v>
      </c>
      <c r="E31" s="611" t="s">
        <v>776</v>
      </c>
      <c r="F31" s="657" t="s">
        <v>776</v>
      </c>
    </row>
    <row r="32" spans="1:7" ht="15.75">
      <c r="A32" s="327">
        <v>9</v>
      </c>
      <c r="B32" s="330" t="s">
        <v>489</v>
      </c>
      <c r="C32" s="322" t="s">
        <v>721</v>
      </c>
      <c r="D32" s="98" t="s">
        <v>70</v>
      </c>
      <c r="E32" s="174" t="s">
        <v>776</v>
      </c>
      <c r="F32" s="649" t="s">
        <v>776</v>
      </c>
      <c r="G32" s="331"/>
    </row>
    <row r="33" spans="1:7" ht="15.75">
      <c r="A33" s="327" t="s">
        <v>506</v>
      </c>
      <c r="B33" s="188" t="s">
        <v>9</v>
      </c>
      <c r="C33" s="98" t="s">
        <v>21</v>
      </c>
      <c r="D33" s="98" t="s">
        <v>370</v>
      </c>
      <c r="E33" s="9" t="s">
        <v>776</v>
      </c>
      <c r="F33" s="650" t="s">
        <v>776</v>
      </c>
      <c r="G33" s="332"/>
    </row>
    <row r="34" spans="1:7">
      <c r="A34" s="327" t="s">
        <v>507</v>
      </c>
      <c r="B34" s="188" t="s">
        <v>10</v>
      </c>
      <c r="C34" s="98" t="s">
        <v>22</v>
      </c>
      <c r="D34" s="98" t="s">
        <v>23</v>
      </c>
      <c r="E34" s="9" t="s">
        <v>776</v>
      </c>
      <c r="F34" s="650" t="s">
        <v>776</v>
      </c>
    </row>
    <row r="35" spans="1:7">
      <c r="A35" s="327" t="s">
        <v>508</v>
      </c>
      <c r="B35" s="188" t="s">
        <v>12</v>
      </c>
      <c r="C35" s="98" t="s">
        <v>24</v>
      </c>
      <c r="D35" s="98" t="s">
        <v>23</v>
      </c>
      <c r="E35" s="9"/>
      <c r="F35" s="650"/>
      <c r="G35" s="331"/>
    </row>
    <row r="36" spans="1:7">
      <c r="A36" s="327" t="s">
        <v>509</v>
      </c>
      <c r="B36" s="188" t="s">
        <v>11</v>
      </c>
      <c r="C36" s="98" t="s">
        <v>25</v>
      </c>
      <c r="D36" s="98" t="s">
        <v>23</v>
      </c>
      <c r="E36" s="9" t="s">
        <v>776</v>
      </c>
      <c r="F36" s="650" t="s">
        <v>776</v>
      </c>
      <c r="G36" s="331"/>
    </row>
    <row r="37" spans="1:7" ht="15.75">
      <c r="A37" s="327" t="s">
        <v>510</v>
      </c>
      <c r="B37" s="369" t="s">
        <v>367</v>
      </c>
      <c r="C37" s="98" t="s">
        <v>413</v>
      </c>
      <c r="D37" s="98" t="s">
        <v>429</v>
      </c>
      <c r="E37" s="9" t="s">
        <v>776</v>
      </c>
      <c r="F37" s="650" t="s">
        <v>776</v>
      </c>
      <c r="G37" s="332"/>
    </row>
    <row r="38" spans="1:7" ht="14.25">
      <c r="A38" s="327">
        <v>10</v>
      </c>
      <c r="B38" s="334">
        <f>B93</f>
        <v>0.6</v>
      </c>
      <c r="C38" s="322" t="s">
        <v>501</v>
      </c>
      <c r="D38" s="322" t="s">
        <v>348</v>
      </c>
      <c r="E38" s="619" t="s">
        <v>776</v>
      </c>
      <c r="F38" s="619" t="s">
        <v>776</v>
      </c>
    </row>
    <row r="39" spans="1:7" ht="14.25">
      <c r="A39" s="327">
        <v>11</v>
      </c>
      <c r="B39" s="335">
        <f>B94</f>
        <v>0.6</v>
      </c>
      <c r="C39" s="322" t="s">
        <v>418</v>
      </c>
      <c r="D39" s="322" t="s">
        <v>348</v>
      </c>
      <c r="E39" s="614" t="s">
        <v>776</v>
      </c>
      <c r="F39" s="653" t="s">
        <v>776</v>
      </c>
    </row>
    <row r="40" spans="1:7" ht="15.75">
      <c r="A40" s="327">
        <v>12</v>
      </c>
      <c r="B40" s="330" t="s">
        <v>407</v>
      </c>
      <c r="C40" s="336" t="s">
        <v>468</v>
      </c>
      <c r="D40" s="336" t="s">
        <v>7</v>
      </c>
      <c r="E40" s="620" t="s">
        <v>776</v>
      </c>
      <c r="F40" s="658" t="s">
        <v>776</v>
      </c>
    </row>
    <row r="41" spans="1:7" ht="15.75">
      <c r="A41" s="327">
        <v>13</v>
      </c>
      <c r="B41" s="110" t="s">
        <v>469</v>
      </c>
      <c r="C41" s="98" t="s">
        <v>477</v>
      </c>
      <c r="D41" s="98" t="s">
        <v>7</v>
      </c>
      <c r="E41" s="621" t="str">
        <f>Коефициенти!E19</f>
        <v>ххх</v>
      </c>
      <c r="F41" s="659" t="str">
        <f>Коефициенти!F19</f>
        <v>ххх</v>
      </c>
    </row>
    <row r="42" spans="1:7" ht="15">
      <c r="A42" s="327">
        <v>14</v>
      </c>
      <c r="B42" s="337" t="s">
        <v>527</v>
      </c>
      <c r="C42" s="98" t="s">
        <v>478</v>
      </c>
      <c r="D42" s="102" t="s">
        <v>35</v>
      </c>
      <c r="E42" s="622" t="s">
        <v>776</v>
      </c>
      <c r="F42" s="660" t="s">
        <v>776</v>
      </c>
    </row>
    <row r="43" spans="1:7" ht="16.5" thickBot="1">
      <c r="A43" s="371">
        <v>15</v>
      </c>
      <c r="B43" s="378" t="s">
        <v>193</v>
      </c>
      <c r="C43" s="373" t="s">
        <v>479</v>
      </c>
      <c r="D43" s="379" t="s">
        <v>198</v>
      </c>
      <c r="E43" s="623" t="s">
        <v>776</v>
      </c>
      <c r="F43" s="661" t="s">
        <v>776</v>
      </c>
    </row>
    <row r="44" spans="1:7" ht="13.5" thickTop="1">
      <c r="A44" s="374"/>
      <c r="B44" s="375" t="s">
        <v>474</v>
      </c>
      <c r="C44" s="376"/>
      <c r="D44" s="377"/>
      <c r="E44" s="194"/>
      <c r="F44" s="662"/>
    </row>
    <row r="45" spans="1:7" ht="15.75">
      <c r="A45" s="338">
        <v>16</v>
      </c>
      <c r="B45" s="325" t="s">
        <v>475</v>
      </c>
      <c r="C45" s="98" t="s">
        <v>733</v>
      </c>
      <c r="D45" s="339" t="s">
        <v>70</v>
      </c>
      <c r="E45" s="624"/>
      <c r="F45" s="663"/>
    </row>
    <row r="46" spans="1:7" ht="15.75">
      <c r="A46" s="338" t="s">
        <v>596</v>
      </c>
      <c r="B46" s="323" t="s">
        <v>20</v>
      </c>
      <c r="C46" s="98" t="s">
        <v>463</v>
      </c>
      <c r="D46" s="339" t="s">
        <v>70</v>
      </c>
      <c r="E46" s="614"/>
      <c r="F46" s="653"/>
    </row>
    <row r="47" spans="1:7" ht="15.75">
      <c r="A47" s="338" t="s">
        <v>597</v>
      </c>
      <c r="B47" s="323" t="s">
        <v>222</v>
      </c>
      <c r="C47" s="98" t="s">
        <v>462</v>
      </c>
      <c r="D47" s="339" t="s">
        <v>70</v>
      </c>
      <c r="E47" s="614"/>
      <c r="F47" s="653"/>
    </row>
    <row r="48" spans="1:7">
      <c r="A48" s="338">
        <v>17</v>
      </c>
      <c r="B48" s="330" t="s">
        <v>492</v>
      </c>
      <c r="C48" s="322" t="s">
        <v>464</v>
      </c>
      <c r="D48" s="340" t="s">
        <v>465</v>
      </c>
      <c r="E48" s="611">
        <f>E49*860/7000</f>
        <v>0</v>
      </c>
      <c r="F48" s="657">
        <f>F49*860/7000</f>
        <v>0</v>
      </c>
    </row>
    <row r="49" spans="1:7" ht="15.75">
      <c r="A49" s="327">
        <v>18</v>
      </c>
      <c r="B49" s="330" t="s">
        <v>493</v>
      </c>
      <c r="C49" s="322" t="s">
        <v>722</v>
      </c>
      <c r="D49" s="98" t="s">
        <v>70</v>
      </c>
      <c r="E49" s="174">
        <f>ROUND(SUMPRODUCT(E50:E54,E$75:E$79)/860,3)</f>
        <v>0</v>
      </c>
      <c r="F49" s="649">
        <f>ROUND(SUMPRODUCT(F50:F54,F$75:F$79)/860,3)</f>
        <v>0</v>
      </c>
    </row>
    <row r="50" spans="1:7">
      <c r="A50" s="327" t="s">
        <v>511</v>
      </c>
      <c r="B50" s="188" t="s">
        <v>9</v>
      </c>
      <c r="C50" s="98" t="s">
        <v>480</v>
      </c>
      <c r="D50" s="102" t="s">
        <v>467</v>
      </c>
      <c r="E50" s="9"/>
      <c r="F50" s="650"/>
    </row>
    <row r="51" spans="1:7">
      <c r="A51" s="327" t="s">
        <v>512</v>
      </c>
      <c r="B51" s="188" t="s">
        <v>10</v>
      </c>
      <c r="C51" s="98" t="s">
        <v>481</v>
      </c>
      <c r="D51" s="102" t="s">
        <v>23</v>
      </c>
      <c r="E51" s="9"/>
      <c r="F51" s="650"/>
    </row>
    <row r="52" spans="1:7">
      <c r="A52" s="327" t="s">
        <v>598</v>
      </c>
      <c r="B52" s="188" t="s">
        <v>12</v>
      </c>
      <c r="C52" s="98" t="s">
        <v>483</v>
      </c>
      <c r="D52" s="102" t="s">
        <v>23</v>
      </c>
      <c r="E52" s="9"/>
      <c r="F52" s="650"/>
    </row>
    <row r="53" spans="1:7">
      <c r="A53" s="327" t="s">
        <v>599</v>
      </c>
      <c r="B53" s="188" t="s">
        <v>11</v>
      </c>
      <c r="C53" s="98" t="s">
        <v>25</v>
      </c>
      <c r="D53" s="102" t="s">
        <v>23</v>
      </c>
      <c r="E53" s="9"/>
      <c r="F53" s="650"/>
    </row>
    <row r="54" spans="1:7" ht="15.75">
      <c r="A54" s="327" t="s">
        <v>600</v>
      </c>
      <c r="B54" s="333" t="s">
        <v>367</v>
      </c>
      <c r="C54" s="98" t="s">
        <v>482</v>
      </c>
      <c r="D54" s="98" t="s">
        <v>429</v>
      </c>
      <c r="E54" s="9"/>
      <c r="F54" s="650"/>
    </row>
    <row r="55" spans="1:7" ht="14.25">
      <c r="A55" s="327">
        <v>19</v>
      </c>
      <c r="B55" s="341">
        <f>B93</f>
        <v>0.6</v>
      </c>
      <c r="C55" s="322" t="s">
        <v>417</v>
      </c>
      <c r="D55" s="322" t="s">
        <v>348</v>
      </c>
      <c r="E55" s="614"/>
      <c r="F55" s="653"/>
    </row>
    <row r="56" spans="1:7" ht="14.25">
      <c r="A56" s="327">
        <v>20</v>
      </c>
      <c r="B56" s="342">
        <f>B94</f>
        <v>0.6</v>
      </c>
      <c r="C56" s="322" t="s">
        <v>418</v>
      </c>
      <c r="D56" s="322" t="s">
        <v>348</v>
      </c>
      <c r="E56" s="614"/>
      <c r="F56" s="653"/>
    </row>
    <row r="57" spans="1:7" ht="15.75">
      <c r="A57" s="327">
        <v>21</v>
      </c>
      <c r="B57" s="110" t="s">
        <v>476</v>
      </c>
      <c r="C57" s="98" t="s">
        <v>494</v>
      </c>
      <c r="D57" s="102" t="s">
        <v>7</v>
      </c>
      <c r="E57" s="625"/>
      <c r="F57" s="664"/>
    </row>
    <row r="58" spans="1:7" ht="16.5" thickBot="1">
      <c r="A58" s="371">
        <v>22</v>
      </c>
      <c r="B58" s="381" t="s">
        <v>490</v>
      </c>
      <c r="C58" s="373" t="s">
        <v>495</v>
      </c>
      <c r="D58" s="379" t="s">
        <v>198</v>
      </c>
      <c r="E58" s="623"/>
      <c r="F58" s="661"/>
    </row>
    <row r="59" spans="1:7" s="182" customFormat="1" ht="16.5" thickTop="1">
      <c r="A59" s="374"/>
      <c r="B59" s="380" t="s">
        <v>484</v>
      </c>
      <c r="C59" s="376"/>
      <c r="D59" s="377"/>
      <c r="E59" s="194"/>
      <c r="F59" s="662"/>
    </row>
    <row r="60" spans="1:7" s="182" customFormat="1">
      <c r="A60" s="327">
        <v>23</v>
      </c>
      <c r="B60" s="118" t="s">
        <v>390</v>
      </c>
      <c r="C60" s="98" t="s">
        <v>16</v>
      </c>
      <c r="D60" s="322" t="s">
        <v>70</v>
      </c>
      <c r="E60" s="626" t="s">
        <v>776</v>
      </c>
      <c r="F60" s="665" t="s">
        <v>776</v>
      </c>
      <c r="G60" s="122"/>
    </row>
    <row r="61" spans="1:7" s="182" customFormat="1">
      <c r="A61" s="327" t="s">
        <v>615</v>
      </c>
      <c r="B61" s="343" t="s">
        <v>389</v>
      </c>
      <c r="C61" s="98" t="s">
        <v>17</v>
      </c>
      <c r="D61" s="322" t="s">
        <v>70</v>
      </c>
      <c r="E61" s="614" t="s">
        <v>776</v>
      </c>
      <c r="F61" s="653" t="s">
        <v>776</v>
      </c>
      <c r="G61" s="122"/>
    </row>
    <row r="62" spans="1:7" s="182" customFormat="1">
      <c r="A62" s="327" t="s">
        <v>614</v>
      </c>
      <c r="B62" s="343" t="s">
        <v>155</v>
      </c>
      <c r="C62" s="98" t="s">
        <v>18</v>
      </c>
      <c r="D62" s="322" t="s">
        <v>70</v>
      </c>
      <c r="E62" s="9"/>
      <c r="F62" s="9"/>
      <c r="G62" s="122"/>
    </row>
    <row r="63" spans="1:7" s="182" customFormat="1">
      <c r="A63" s="327" t="s">
        <v>616</v>
      </c>
      <c r="B63" s="344" t="s">
        <v>191</v>
      </c>
      <c r="C63" s="98" t="s">
        <v>16</v>
      </c>
      <c r="D63" s="98" t="s">
        <v>7</v>
      </c>
      <c r="E63" s="627" t="s">
        <v>776</v>
      </c>
      <c r="F63" s="666" t="s">
        <v>776</v>
      </c>
      <c r="G63" s="122"/>
    </row>
    <row r="64" spans="1:7" ht="15.75">
      <c r="A64" s="327">
        <v>24</v>
      </c>
      <c r="B64" s="345" t="s">
        <v>533</v>
      </c>
      <c r="C64" s="98" t="s">
        <v>19</v>
      </c>
      <c r="D64" s="322" t="s">
        <v>70</v>
      </c>
      <c r="E64" s="628" t="s">
        <v>776</v>
      </c>
      <c r="F64" s="667" t="s">
        <v>776</v>
      </c>
    </row>
    <row r="65" spans="1:7" ht="15.75">
      <c r="A65" s="327" t="s">
        <v>601</v>
      </c>
      <c r="B65" s="346" t="s">
        <v>486</v>
      </c>
      <c r="C65" s="98"/>
      <c r="D65" s="322" t="s">
        <v>70</v>
      </c>
      <c r="E65" s="9" t="s">
        <v>776</v>
      </c>
      <c r="F65" s="650" t="s">
        <v>776</v>
      </c>
    </row>
    <row r="66" spans="1:7" ht="15.75">
      <c r="A66" s="327" t="s">
        <v>602</v>
      </c>
      <c r="B66" s="346" t="s">
        <v>487</v>
      </c>
      <c r="C66" s="98"/>
      <c r="D66" s="322" t="s">
        <v>70</v>
      </c>
      <c r="E66" s="9"/>
      <c r="F66" s="650"/>
    </row>
    <row r="67" spans="1:7" s="309" customFormat="1" ht="15.75">
      <c r="A67" s="327" t="s">
        <v>603</v>
      </c>
      <c r="B67" s="347" t="s">
        <v>534</v>
      </c>
      <c r="C67" s="98"/>
      <c r="D67" s="322" t="s">
        <v>70</v>
      </c>
      <c r="E67" s="9" t="s">
        <v>776</v>
      </c>
      <c r="F67" s="650" t="s">
        <v>776</v>
      </c>
      <c r="G67" s="122"/>
    </row>
    <row r="68" spans="1:7" ht="15.75">
      <c r="A68" s="327">
        <v>25</v>
      </c>
      <c r="B68" s="348" t="s">
        <v>488</v>
      </c>
      <c r="C68" s="322" t="s">
        <v>416</v>
      </c>
      <c r="D68" s="322" t="s">
        <v>372</v>
      </c>
      <c r="E68" s="611">
        <f>E69*860/7000</f>
        <v>0</v>
      </c>
      <c r="F68" s="657">
        <f>F69*860/7000</f>
        <v>0</v>
      </c>
    </row>
    <row r="69" spans="1:7" ht="15.75">
      <c r="A69" s="327">
        <v>26</v>
      </c>
      <c r="B69" s="330" t="s">
        <v>496</v>
      </c>
      <c r="C69" s="322" t="s">
        <v>415</v>
      </c>
      <c r="D69" s="98" t="s">
        <v>70</v>
      </c>
      <c r="E69" s="611">
        <f>SUMPRODUCT(E70:E74,E75:E79)/860</f>
        <v>0</v>
      </c>
      <c r="F69" s="657">
        <f>SUMPRODUCT(F70:F74,F75:F79)/860</f>
        <v>0</v>
      </c>
    </row>
    <row r="70" spans="1:7" ht="15.75">
      <c r="A70" s="327" t="s">
        <v>604</v>
      </c>
      <c r="B70" s="349" t="s">
        <v>9</v>
      </c>
      <c r="C70" s="98" t="s">
        <v>21</v>
      </c>
      <c r="D70" s="98" t="s">
        <v>370</v>
      </c>
      <c r="E70" s="629">
        <f t="shared" ref="E70:F74" si="0">SUM(E33,E50)</f>
        <v>0</v>
      </c>
      <c r="F70" s="668">
        <f t="shared" si="0"/>
        <v>0</v>
      </c>
    </row>
    <row r="71" spans="1:7" ht="15">
      <c r="A71" s="327" t="s">
        <v>605</v>
      </c>
      <c r="B71" s="349" t="s">
        <v>10</v>
      </c>
      <c r="C71" s="98" t="s">
        <v>22</v>
      </c>
      <c r="D71" s="98" t="s">
        <v>23</v>
      </c>
      <c r="E71" s="629">
        <f t="shared" si="0"/>
        <v>0</v>
      </c>
      <c r="F71" s="668">
        <f t="shared" si="0"/>
        <v>0</v>
      </c>
    </row>
    <row r="72" spans="1:7" ht="15">
      <c r="A72" s="327" t="s">
        <v>606</v>
      </c>
      <c r="B72" s="349" t="s">
        <v>12</v>
      </c>
      <c r="C72" s="98" t="s">
        <v>24</v>
      </c>
      <c r="D72" s="98" t="s">
        <v>23</v>
      </c>
      <c r="E72" s="629">
        <f t="shared" si="0"/>
        <v>0</v>
      </c>
      <c r="F72" s="668">
        <f t="shared" si="0"/>
        <v>0</v>
      </c>
    </row>
    <row r="73" spans="1:7" ht="15">
      <c r="A73" s="327" t="s">
        <v>607</v>
      </c>
      <c r="B73" s="349" t="s">
        <v>11</v>
      </c>
      <c r="C73" s="98" t="s">
        <v>25</v>
      </c>
      <c r="D73" s="98" t="s">
        <v>23</v>
      </c>
      <c r="E73" s="629">
        <f t="shared" si="0"/>
        <v>0</v>
      </c>
      <c r="F73" s="668">
        <f t="shared" si="0"/>
        <v>0</v>
      </c>
    </row>
    <row r="74" spans="1:7" ht="15.75">
      <c r="A74" s="327" t="s">
        <v>608</v>
      </c>
      <c r="B74" s="366" t="s">
        <v>367</v>
      </c>
      <c r="C74" s="98" t="s">
        <v>413</v>
      </c>
      <c r="D74" s="98" t="s">
        <v>429</v>
      </c>
      <c r="E74" s="629">
        <f t="shared" si="0"/>
        <v>0</v>
      </c>
      <c r="F74" s="668">
        <f t="shared" si="0"/>
        <v>0</v>
      </c>
    </row>
    <row r="75" spans="1:7" ht="15.75">
      <c r="A75" s="327" t="s">
        <v>609</v>
      </c>
      <c r="B75" s="350" t="s">
        <v>424</v>
      </c>
      <c r="C75" s="98" t="s">
        <v>734</v>
      </c>
      <c r="D75" s="98" t="s">
        <v>371</v>
      </c>
      <c r="E75" s="617" t="s">
        <v>776</v>
      </c>
      <c r="F75" s="669" t="s">
        <v>776</v>
      </c>
    </row>
    <row r="76" spans="1:7" ht="15.75">
      <c r="A76" s="327" t="s">
        <v>610</v>
      </c>
      <c r="B76" s="351" t="s">
        <v>10</v>
      </c>
      <c r="C76" s="98" t="s">
        <v>735</v>
      </c>
      <c r="D76" s="98" t="s">
        <v>28</v>
      </c>
      <c r="E76" s="617" t="s">
        <v>776</v>
      </c>
      <c r="F76" s="669" t="s">
        <v>776</v>
      </c>
    </row>
    <row r="77" spans="1:7" ht="15.75">
      <c r="A77" s="327" t="s">
        <v>611</v>
      </c>
      <c r="B77" s="351" t="s">
        <v>12</v>
      </c>
      <c r="C77" s="98" t="s">
        <v>736</v>
      </c>
      <c r="D77" s="98" t="s">
        <v>28</v>
      </c>
      <c r="E77" s="617"/>
      <c r="F77" s="669"/>
    </row>
    <row r="78" spans="1:7" ht="15.75">
      <c r="A78" s="327" t="s">
        <v>612</v>
      </c>
      <c r="B78" s="351" t="s">
        <v>11</v>
      </c>
      <c r="C78" s="98" t="s">
        <v>737</v>
      </c>
      <c r="D78" s="98" t="s">
        <v>28</v>
      </c>
      <c r="E78" s="617" t="s">
        <v>776</v>
      </c>
      <c r="F78" s="669" t="s">
        <v>776</v>
      </c>
    </row>
    <row r="79" spans="1:7" ht="15.75">
      <c r="A79" s="327" t="s">
        <v>613</v>
      </c>
      <c r="B79" s="366" t="s">
        <v>367</v>
      </c>
      <c r="C79" s="98" t="s">
        <v>738</v>
      </c>
      <c r="D79" s="352" t="s">
        <v>431</v>
      </c>
      <c r="E79" s="617" t="s">
        <v>776</v>
      </c>
      <c r="F79" s="669" t="s">
        <v>776</v>
      </c>
    </row>
    <row r="80" spans="1:7" ht="15.75">
      <c r="A80" s="327" t="s">
        <v>618</v>
      </c>
      <c r="B80" s="350" t="s">
        <v>423</v>
      </c>
      <c r="C80" s="98" t="s">
        <v>26</v>
      </c>
      <c r="D80" s="98" t="s">
        <v>371</v>
      </c>
      <c r="E80" s="617" t="s">
        <v>776</v>
      </c>
      <c r="F80" s="669" t="s">
        <v>776</v>
      </c>
    </row>
    <row r="81" spans="1:6" ht="15.75">
      <c r="A81" s="327" t="s">
        <v>619</v>
      </c>
      <c r="B81" s="351" t="s">
        <v>10</v>
      </c>
      <c r="C81" s="98" t="s">
        <v>27</v>
      </c>
      <c r="D81" s="98" t="s">
        <v>28</v>
      </c>
      <c r="E81" s="617" t="s">
        <v>776</v>
      </c>
      <c r="F81" s="669" t="s">
        <v>776</v>
      </c>
    </row>
    <row r="82" spans="1:6" ht="15.75">
      <c r="A82" s="327" t="s">
        <v>620</v>
      </c>
      <c r="B82" s="351" t="s">
        <v>12</v>
      </c>
      <c r="C82" s="98" t="s">
        <v>29</v>
      </c>
      <c r="D82" s="98" t="s">
        <v>28</v>
      </c>
      <c r="E82" s="617"/>
      <c r="F82" s="669"/>
    </row>
    <row r="83" spans="1:6" ht="15.75">
      <c r="A83" s="327" t="s">
        <v>621</v>
      </c>
      <c r="B83" s="353" t="s">
        <v>11</v>
      </c>
      <c r="C83" s="98" t="s">
        <v>30</v>
      </c>
      <c r="D83" s="98" t="s">
        <v>28</v>
      </c>
      <c r="E83" s="617" t="s">
        <v>776</v>
      </c>
      <c r="F83" s="669" t="s">
        <v>776</v>
      </c>
    </row>
    <row r="84" spans="1:6" ht="15.75">
      <c r="A84" s="327" t="s">
        <v>622</v>
      </c>
      <c r="B84" s="351" t="str">
        <f>$B$79</f>
        <v>друг вид гориво (ВЕИ)</v>
      </c>
      <c r="C84" s="98" t="s">
        <v>368</v>
      </c>
      <c r="D84" s="98" t="s">
        <v>414</v>
      </c>
      <c r="E84" s="617"/>
      <c r="F84" s="669"/>
    </row>
    <row r="85" spans="1:6" ht="15.75">
      <c r="A85" s="327">
        <v>29</v>
      </c>
      <c r="B85" s="354" t="s">
        <v>421</v>
      </c>
      <c r="C85" s="352" t="s">
        <v>347</v>
      </c>
      <c r="D85" s="98" t="s">
        <v>373</v>
      </c>
      <c r="E85" s="629">
        <f>IF(E69=0,0,SUMPRODUCT(E70:E74,E86:E90)/E69)</f>
        <v>0</v>
      </c>
      <c r="F85" s="668">
        <f>IF(F69=0,0,SUMPRODUCT(F70:F74,F86:F90)/F69)</f>
        <v>0</v>
      </c>
    </row>
    <row r="86" spans="1:6" ht="15.75">
      <c r="A86" s="327" t="s">
        <v>623</v>
      </c>
      <c r="B86" s="351" t="s">
        <v>346</v>
      </c>
      <c r="C86" s="352" t="s">
        <v>31</v>
      </c>
      <c r="D86" s="98" t="s">
        <v>374</v>
      </c>
      <c r="E86" s="630" t="s">
        <v>776</v>
      </c>
      <c r="F86" s="670" t="s">
        <v>776</v>
      </c>
    </row>
    <row r="87" spans="1:6" ht="15.75">
      <c r="A87" s="327" t="s">
        <v>624</v>
      </c>
      <c r="B87" s="351" t="s">
        <v>10</v>
      </c>
      <c r="C87" s="352" t="s">
        <v>32</v>
      </c>
      <c r="D87" s="98" t="s">
        <v>375</v>
      </c>
      <c r="E87" s="630" t="s">
        <v>776</v>
      </c>
      <c r="F87" s="670" t="s">
        <v>776</v>
      </c>
    </row>
    <row r="88" spans="1:6" ht="15.75">
      <c r="A88" s="327" t="s">
        <v>625</v>
      </c>
      <c r="B88" s="351" t="s">
        <v>12</v>
      </c>
      <c r="C88" s="352" t="s">
        <v>33</v>
      </c>
      <c r="D88" s="98" t="s">
        <v>375</v>
      </c>
      <c r="E88" s="630"/>
      <c r="F88" s="670"/>
    </row>
    <row r="89" spans="1:6" ht="15.75">
      <c r="A89" s="327" t="s">
        <v>626</v>
      </c>
      <c r="B89" s="351" t="s">
        <v>11</v>
      </c>
      <c r="C89" s="352" t="s">
        <v>34</v>
      </c>
      <c r="D89" s="98" t="s">
        <v>375</v>
      </c>
      <c r="E89" s="630" t="s">
        <v>776</v>
      </c>
      <c r="F89" s="670" t="s">
        <v>776</v>
      </c>
    </row>
    <row r="90" spans="1:6" ht="15.75">
      <c r="A90" s="327" t="s">
        <v>627</v>
      </c>
      <c r="B90" s="351" t="str">
        <f>$B$79</f>
        <v>друг вид гориво (ВЕИ)</v>
      </c>
      <c r="C90" s="352" t="s">
        <v>369</v>
      </c>
      <c r="D90" s="352" t="s">
        <v>430</v>
      </c>
      <c r="E90" s="630" t="s">
        <v>776</v>
      </c>
      <c r="F90" s="670" t="s">
        <v>776</v>
      </c>
    </row>
    <row r="91" spans="1:6" ht="15.75">
      <c r="A91" s="327">
        <v>30</v>
      </c>
      <c r="B91" s="350" t="s">
        <v>531</v>
      </c>
      <c r="C91" s="98" t="s">
        <v>317</v>
      </c>
      <c r="D91" s="98" t="s">
        <v>35</v>
      </c>
      <c r="E91" s="631" t="s">
        <v>776</v>
      </c>
      <c r="F91" s="671" t="s">
        <v>776</v>
      </c>
    </row>
    <row r="92" spans="1:6" ht="15.75">
      <c r="A92" s="327">
        <v>31</v>
      </c>
      <c r="B92" s="355" t="s">
        <v>193</v>
      </c>
      <c r="C92" s="98" t="s">
        <v>318</v>
      </c>
      <c r="D92" s="98" t="s">
        <v>198</v>
      </c>
      <c r="E92" s="632" t="s">
        <v>776</v>
      </c>
      <c r="F92" s="672" t="s">
        <v>776</v>
      </c>
    </row>
    <row r="93" spans="1:6" ht="14.25">
      <c r="A93" s="327">
        <v>32</v>
      </c>
      <c r="B93" s="367">
        <v>0.6</v>
      </c>
      <c r="C93" s="322" t="s">
        <v>417</v>
      </c>
      <c r="D93" s="322" t="s">
        <v>348</v>
      </c>
      <c r="E93" s="614">
        <f>SUM(E38,E55)</f>
        <v>0</v>
      </c>
      <c r="F93" s="653">
        <f>SUM(F38,F55)</f>
        <v>0</v>
      </c>
    </row>
    <row r="94" spans="1:6" ht="14.25">
      <c r="A94" s="327">
        <v>33</v>
      </c>
      <c r="B94" s="368">
        <v>0.6</v>
      </c>
      <c r="C94" s="322" t="s">
        <v>418</v>
      </c>
      <c r="D94" s="322" t="s">
        <v>348</v>
      </c>
      <c r="E94" s="614">
        <f>SUM(E39,E56)</f>
        <v>0</v>
      </c>
      <c r="F94" s="653">
        <f>IF(F$49=0,0,SUM(F53*F83,F36*F83*(F51*F76/(F$49)))*0.86/3600000)</f>
        <v>0</v>
      </c>
    </row>
    <row r="95" spans="1:6" ht="18.75">
      <c r="A95" s="327">
        <v>34</v>
      </c>
      <c r="B95" s="350" t="s">
        <v>715</v>
      </c>
      <c r="C95" s="98"/>
      <c r="D95" s="98" t="s">
        <v>23</v>
      </c>
      <c r="E95" s="633" t="s">
        <v>776</v>
      </c>
      <c r="F95" s="670" t="s">
        <v>776</v>
      </c>
    </row>
    <row r="96" spans="1:6" ht="18.75">
      <c r="A96" s="327" t="s">
        <v>628</v>
      </c>
      <c r="B96" s="350" t="s">
        <v>716</v>
      </c>
      <c r="C96" s="98"/>
      <c r="D96" s="98" t="s">
        <v>23</v>
      </c>
      <c r="E96" s="629" t="s">
        <v>776</v>
      </c>
      <c r="F96" s="668" t="s">
        <v>776</v>
      </c>
    </row>
    <row r="97" spans="1:6" ht="18.75">
      <c r="A97" s="327" t="s">
        <v>629</v>
      </c>
      <c r="B97" s="350" t="s">
        <v>717</v>
      </c>
      <c r="C97" s="98"/>
      <c r="D97" s="98" t="s">
        <v>23</v>
      </c>
      <c r="E97" s="633"/>
      <c r="F97" s="670"/>
    </row>
    <row r="98" spans="1:6" ht="15.75">
      <c r="A98" s="327" t="s">
        <v>630</v>
      </c>
      <c r="B98" s="350" t="s">
        <v>420</v>
      </c>
      <c r="C98" s="98"/>
      <c r="D98" s="98" t="s">
        <v>23</v>
      </c>
      <c r="E98" s="633" t="s">
        <v>776</v>
      </c>
      <c r="F98" s="670" t="s">
        <v>776</v>
      </c>
    </row>
    <row r="99" spans="1:6" ht="15.75">
      <c r="A99" s="327" t="s">
        <v>631</v>
      </c>
      <c r="B99" s="350" t="s">
        <v>499</v>
      </c>
      <c r="C99" s="98"/>
      <c r="D99" s="98" t="s">
        <v>23</v>
      </c>
      <c r="E99" s="633"/>
      <c r="F99" s="670"/>
    </row>
    <row r="100" spans="1:6" ht="15.75">
      <c r="A100" s="327">
        <v>35</v>
      </c>
      <c r="B100" s="350" t="s">
        <v>500</v>
      </c>
      <c r="C100" s="98" t="s">
        <v>419</v>
      </c>
      <c r="D100" s="98" t="s">
        <v>375</v>
      </c>
      <c r="E100" s="633" t="s">
        <v>776</v>
      </c>
      <c r="F100" s="670" t="s">
        <v>776</v>
      </c>
    </row>
    <row r="101" spans="1:6" ht="15.75">
      <c r="A101" s="327">
        <v>36</v>
      </c>
      <c r="B101" s="350" t="s">
        <v>747</v>
      </c>
      <c r="C101" s="98" t="s">
        <v>419</v>
      </c>
      <c r="D101" s="98" t="s">
        <v>375</v>
      </c>
      <c r="E101" s="633"/>
      <c r="F101" s="670"/>
    </row>
    <row r="102" spans="1:6" ht="15.75">
      <c r="A102" s="356">
        <v>37</v>
      </c>
      <c r="B102" s="483" t="s">
        <v>97</v>
      </c>
      <c r="C102" s="357" t="s">
        <v>224</v>
      </c>
      <c r="D102" s="357" t="s">
        <v>164</v>
      </c>
      <c r="E102" s="194" t="s">
        <v>776</v>
      </c>
      <c r="F102" s="662" t="s">
        <v>776</v>
      </c>
    </row>
    <row r="103" spans="1:6" ht="15.75">
      <c r="A103" s="327" t="s">
        <v>632</v>
      </c>
      <c r="B103" s="351" t="s">
        <v>20</v>
      </c>
      <c r="C103" s="98" t="s">
        <v>225</v>
      </c>
      <c r="D103" s="98" t="s">
        <v>164</v>
      </c>
      <c r="E103" s="9" t="s">
        <v>776</v>
      </c>
      <c r="F103" s="650" t="s">
        <v>776</v>
      </c>
    </row>
    <row r="104" spans="1:6" ht="15.75">
      <c r="A104" s="327" t="s">
        <v>633</v>
      </c>
      <c r="B104" s="351" t="s">
        <v>222</v>
      </c>
      <c r="C104" s="98" t="s">
        <v>226</v>
      </c>
      <c r="D104" s="98" t="s">
        <v>164</v>
      </c>
      <c r="E104" s="9" t="s">
        <v>776</v>
      </c>
      <c r="F104" s="650" t="s">
        <v>776</v>
      </c>
    </row>
    <row r="105" spans="1:6" ht="15.75">
      <c r="A105" s="327">
        <v>38</v>
      </c>
      <c r="B105" s="484" t="s">
        <v>727</v>
      </c>
      <c r="C105" s="98" t="s">
        <v>228</v>
      </c>
      <c r="D105" s="358" t="s">
        <v>335</v>
      </c>
      <c r="E105" s="634" t="s">
        <v>776</v>
      </c>
      <c r="F105" s="673" t="s">
        <v>776</v>
      </c>
    </row>
    <row r="106" spans="1:6" ht="15.75">
      <c r="A106" s="327" t="s">
        <v>634</v>
      </c>
      <c r="B106" s="485" t="s">
        <v>247</v>
      </c>
      <c r="C106" s="98"/>
      <c r="D106" s="358" t="s">
        <v>335</v>
      </c>
      <c r="E106" s="634" t="s">
        <v>776</v>
      </c>
      <c r="F106" s="673" t="s">
        <v>776</v>
      </c>
    </row>
    <row r="107" spans="1:6" ht="15.75">
      <c r="A107" s="327" t="s">
        <v>635</v>
      </c>
      <c r="B107" s="485" t="s">
        <v>246</v>
      </c>
      <c r="C107" s="160"/>
      <c r="D107" s="358" t="s">
        <v>335</v>
      </c>
      <c r="E107" s="634" t="s">
        <v>776</v>
      </c>
      <c r="F107" s="673" t="s">
        <v>776</v>
      </c>
    </row>
    <row r="108" spans="1:6" ht="15.75">
      <c r="A108" s="327" t="s">
        <v>636</v>
      </c>
      <c r="B108" s="485" t="s">
        <v>245</v>
      </c>
      <c r="C108" s="160"/>
      <c r="D108" s="358" t="s">
        <v>335</v>
      </c>
      <c r="E108" s="634" t="s">
        <v>776</v>
      </c>
      <c r="F108" s="673" t="s">
        <v>776</v>
      </c>
    </row>
    <row r="109" spans="1:6" ht="15.75">
      <c r="A109" s="327" t="s">
        <v>637</v>
      </c>
      <c r="B109" s="485" t="s">
        <v>244</v>
      </c>
      <c r="C109" s="160"/>
      <c r="D109" s="358" t="s">
        <v>335</v>
      </c>
      <c r="E109" s="635" t="s">
        <v>776</v>
      </c>
      <c r="F109" s="674" t="s">
        <v>776</v>
      </c>
    </row>
    <row r="110" spans="1:6" ht="15.75">
      <c r="A110" s="327">
        <v>39</v>
      </c>
      <c r="B110" s="359" t="s">
        <v>223</v>
      </c>
      <c r="C110" s="98" t="s">
        <v>227</v>
      </c>
      <c r="D110" s="98" t="s">
        <v>373</v>
      </c>
      <c r="E110" s="636" t="s">
        <v>776</v>
      </c>
      <c r="F110" s="675" t="s">
        <v>776</v>
      </c>
    </row>
    <row r="111" spans="1:6" ht="15.75">
      <c r="A111" s="327">
        <v>40</v>
      </c>
      <c r="B111" s="360" t="s">
        <v>422</v>
      </c>
      <c r="C111" s="98" t="s">
        <v>227</v>
      </c>
      <c r="D111" s="98" t="s">
        <v>373</v>
      </c>
      <c r="E111" s="637" t="s">
        <v>776</v>
      </c>
      <c r="F111" s="676" t="s">
        <v>776</v>
      </c>
    </row>
    <row r="112" spans="1:6" ht="15.75">
      <c r="A112" s="327" t="s">
        <v>638</v>
      </c>
      <c r="B112" s="486" t="s">
        <v>158</v>
      </c>
      <c r="C112" s="98" t="s">
        <v>233</v>
      </c>
      <c r="D112" s="358" t="s">
        <v>335</v>
      </c>
      <c r="E112" s="638" t="s">
        <v>776</v>
      </c>
      <c r="F112" s="677" t="s">
        <v>776</v>
      </c>
    </row>
    <row r="113" spans="1:7" ht="15.75">
      <c r="A113" s="327" t="s">
        <v>639</v>
      </c>
      <c r="B113" s="486" t="s">
        <v>728</v>
      </c>
      <c r="C113" s="98"/>
      <c r="D113" s="358" t="s">
        <v>335</v>
      </c>
      <c r="E113" s="358" t="s">
        <v>776</v>
      </c>
      <c r="F113" s="678" t="s">
        <v>776</v>
      </c>
    </row>
    <row r="114" spans="1:7" ht="14.25">
      <c r="A114" s="327" t="s">
        <v>640</v>
      </c>
      <c r="B114" s="487" t="s">
        <v>729</v>
      </c>
      <c r="C114" s="160"/>
      <c r="D114" s="358" t="s">
        <v>335</v>
      </c>
      <c r="E114" s="358" t="s">
        <v>776</v>
      </c>
      <c r="F114" s="678" t="s">
        <v>776</v>
      </c>
    </row>
    <row r="115" spans="1:7" ht="14.25">
      <c r="A115" s="327" t="s">
        <v>641</v>
      </c>
      <c r="B115" s="487" t="s">
        <v>730</v>
      </c>
      <c r="C115" s="160"/>
      <c r="D115" s="358" t="s">
        <v>335</v>
      </c>
      <c r="E115" s="358" t="s">
        <v>776</v>
      </c>
      <c r="F115" s="678" t="s">
        <v>776</v>
      </c>
    </row>
    <row r="116" spans="1:7" ht="15.75">
      <c r="A116" s="327" t="s">
        <v>642</v>
      </c>
      <c r="B116" s="486" t="s">
        <v>731</v>
      </c>
      <c r="C116" s="160"/>
      <c r="D116" s="358" t="s">
        <v>335</v>
      </c>
      <c r="E116" s="358" t="s">
        <v>776</v>
      </c>
      <c r="F116" s="678" t="s">
        <v>776</v>
      </c>
    </row>
    <row r="117" spans="1:7" ht="15.75" hidden="1">
      <c r="A117" s="327">
        <v>41</v>
      </c>
      <c r="B117" s="482" t="s">
        <v>312</v>
      </c>
      <c r="C117" s="98"/>
      <c r="D117" s="98" t="s">
        <v>373</v>
      </c>
      <c r="E117" s="639"/>
      <c r="F117" s="679"/>
    </row>
    <row r="118" spans="1:7" s="308" customFormat="1" ht="15.75">
      <c r="A118" s="327">
        <v>41</v>
      </c>
      <c r="B118" s="359" t="s">
        <v>197</v>
      </c>
      <c r="C118" s="134" t="s">
        <v>231</v>
      </c>
      <c r="D118" s="134" t="s">
        <v>373</v>
      </c>
      <c r="E118" s="640" t="s">
        <v>776</v>
      </c>
      <c r="F118" s="680" t="s">
        <v>776</v>
      </c>
      <c r="G118" s="122"/>
    </row>
    <row r="119" spans="1:7" ht="15.75">
      <c r="A119" s="327">
        <v>42</v>
      </c>
      <c r="B119" s="361">
        <v>2008</v>
      </c>
      <c r="C119" s="98" t="s">
        <v>230</v>
      </c>
      <c r="D119" s="98" t="s">
        <v>373</v>
      </c>
      <c r="E119" s="641" t="s">
        <v>776</v>
      </c>
      <c r="F119" s="681" t="str">
        <f>IF(C119&lt;2004,F110,F118)</f>
        <v>xxx</v>
      </c>
    </row>
    <row r="120" spans="1:7" ht="15.75">
      <c r="A120" s="327">
        <v>43</v>
      </c>
      <c r="B120" s="350" t="s">
        <v>311</v>
      </c>
      <c r="C120" s="98" t="s">
        <v>229</v>
      </c>
      <c r="D120" s="98" t="s">
        <v>373</v>
      </c>
      <c r="E120" s="629" t="s">
        <v>776</v>
      </c>
      <c r="F120" s="668" t="s">
        <v>776</v>
      </c>
    </row>
    <row r="121" spans="1:7" ht="15.75">
      <c r="A121" s="327">
        <v>44</v>
      </c>
      <c r="B121" s="350" t="s">
        <v>157</v>
      </c>
      <c r="C121" s="98" t="s">
        <v>232</v>
      </c>
      <c r="D121" s="358" t="s">
        <v>335</v>
      </c>
      <c r="E121" s="642" t="s">
        <v>776</v>
      </c>
      <c r="F121" s="678" t="s">
        <v>776</v>
      </c>
    </row>
    <row r="122" spans="1:7" ht="15.75">
      <c r="A122" s="191">
        <v>45</v>
      </c>
      <c r="B122" s="370" t="s">
        <v>535</v>
      </c>
      <c r="C122" s="98" t="s">
        <v>233</v>
      </c>
      <c r="D122" s="358" t="s">
        <v>335</v>
      </c>
      <c r="E122" s="642" t="s">
        <v>776</v>
      </c>
      <c r="F122" s="678" t="s">
        <v>776</v>
      </c>
    </row>
    <row r="123" spans="1:7" ht="15.75">
      <c r="A123" s="327">
        <v>46</v>
      </c>
      <c r="B123" s="479" t="s">
        <v>196</v>
      </c>
      <c r="C123" s="362" t="s">
        <v>159</v>
      </c>
      <c r="D123" s="98" t="s">
        <v>373</v>
      </c>
      <c r="E123" s="643" t="s">
        <v>776</v>
      </c>
      <c r="F123" s="682" t="s">
        <v>776</v>
      </c>
    </row>
    <row r="124" spans="1:7" ht="15.75">
      <c r="A124" s="327">
        <v>47</v>
      </c>
      <c r="B124" s="480" t="s">
        <v>194</v>
      </c>
      <c r="C124" s="363" t="s">
        <v>87</v>
      </c>
      <c r="D124" s="357" t="s">
        <v>373</v>
      </c>
      <c r="E124" s="644" t="s">
        <v>776</v>
      </c>
      <c r="F124" s="683" t="s">
        <v>776</v>
      </c>
    </row>
    <row r="125" spans="1:7" ht="16.5" thickBot="1">
      <c r="A125" s="371">
        <v>48</v>
      </c>
      <c r="B125" s="481" t="s">
        <v>195</v>
      </c>
      <c r="C125" s="372" t="s">
        <v>168</v>
      </c>
      <c r="D125" s="373" t="s">
        <v>373</v>
      </c>
      <c r="E125" s="645" t="s">
        <v>776</v>
      </c>
      <c r="F125" s="684" t="s">
        <v>776</v>
      </c>
    </row>
    <row r="126" spans="1:7" ht="13.5" thickTop="1"/>
    <row r="127" spans="1:7" ht="13.5" thickBot="1"/>
    <row r="128" spans="1:7" ht="32.25" customHeight="1" thickTop="1">
      <c r="A128" s="778" t="s">
        <v>0</v>
      </c>
      <c r="B128" s="782">
        <f>B5</f>
        <v>7.2023000000000001</v>
      </c>
      <c r="C128" s="784" t="s">
        <v>42</v>
      </c>
      <c r="D128" s="789" t="s">
        <v>14</v>
      </c>
      <c r="E128" s="313" t="s">
        <v>332</v>
      </c>
      <c r="F128" s="314" t="s">
        <v>333</v>
      </c>
    </row>
    <row r="129" spans="1:6" ht="15.75">
      <c r="A129" s="779"/>
      <c r="B129" s="783"/>
      <c r="C129" s="785"/>
      <c r="D129" s="790"/>
      <c r="E129" s="315">
        <f>($B$5-7.0001)*10000</f>
        <v>2022.0000000000039</v>
      </c>
      <c r="F129" s="431">
        <f>$B$5</f>
        <v>7.2023000000000001</v>
      </c>
    </row>
    <row r="130" spans="1:6">
      <c r="A130" s="316">
        <v>1</v>
      </c>
      <c r="B130" s="317">
        <v>2</v>
      </c>
      <c r="C130" s="318">
        <v>3</v>
      </c>
      <c r="D130" s="318">
        <v>4</v>
      </c>
      <c r="E130" s="319">
        <v>5</v>
      </c>
      <c r="F130" s="432">
        <v>6</v>
      </c>
    </row>
    <row r="131" spans="1:6" ht="15">
      <c r="A131" s="490">
        <v>1</v>
      </c>
      <c r="B131" s="488" t="s">
        <v>706</v>
      </c>
      <c r="C131" s="110"/>
      <c r="D131" s="299" t="s">
        <v>704</v>
      </c>
      <c r="E131" s="278" t="s">
        <v>776</v>
      </c>
      <c r="F131" s="491" t="s">
        <v>776</v>
      </c>
    </row>
    <row r="132" spans="1:6" ht="15">
      <c r="A132" s="490">
        <v>2</v>
      </c>
      <c r="B132" s="488" t="s">
        <v>708</v>
      </c>
      <c r="C132" s="110"/>
      <c r="D132" s="299" t="s">
        <v>704</v>
      </c>
      <c r="E132" s="275" t="s">
        <v>776</v>
      </c>
      <c r="F132" s="455" t="s">
        <v>776</v>
      </c>
    </row>
    <row r="133" spans="1:6" ht="16.5" thickBot="1">
      <c r="A133" s="492">
        <v>3</v>
      </c>
      <c r="B133" s="493" t="s">
        <v>707</v>
      </c>
      <c r="C133" s="381"/>
      <c r="D133" s="456" t="s">
        <v>704</v>
      </c>
      <c r="E133" s="494" t="s">
        <v>776</v>
      </c>
      <c r="F133" s="495" t="s">
        <v>776</v>
      </c>
    </row>
    <row r="134" spans="1:6" ht="14.25" thickTop="1">
      <c r="A134" s="451"/>
      <c r="B134" s="477"/>
      <c r="C134" s="453"/>
      <c r="D134" s="453"/>
      <c r="E134" s="453"/>
    </row>
    <row r="135" spans="1:6" ht="13.5">
      <c r="A135" s="451"/>
      <c r="B135" s="477"/>
      <c r="C135" s="453"/>
      <c r="D135" s="453"/>
      <c r="E135" s="453"/>
    </row>
    <row r="136" spans="1:6" ht="13.5">
      <c r="A136" s="451"/>
      <c r="B136" s="477"/>
      <c r="C136" s="453"/>
      <c r="D136" s="453"/>
      <c r="E136" s="453"/>
    </row>
    <row r="137" spans="1:6">
      <c r="F137" s="685"/>
    </row>
    <row r="138" spans="1:6" ht="15.75">
      <c r="A138" s="209" t="s">
        <v>768</v>
      </c>
      <c r="B138" s="364"/>
      <c r="C138" s="365" t="str">
        <f>Разходи!$E$91</f>
        <v>Изп. директор:</v>
      </c>
      <c r="D138" s="365"/>
      <c r="E138" s="365"/>
      <c r="F138" s="365"/>
    </row>
    <row r="139" spans="1:6">
      <c r="B139" s="576" t="s">
        <v>769</v>
      </c>
      <c r="C139" s="365"/>
      <c r="D139" s="786" t="str">
        <f>Разходи!$F$93</f>
        <v xml:space="preserve"> / С.Желев /</v>
      </c>
      <c r="E139" s="786"/>
      <c r="F139" s="786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/>
    <row r="488"/>
    <row r="489"/>
    <row r="490"/>
    <row r="491"/>
    <row r="492"/>
  </sheetData>
  <mergeCells count="11">
    <mergeCell ref="D139:F139"/>
    <mergeCell ref="B1:C1"/>
    <mergeCell ref="B2:C2"/>
    <mergeCell ref="C5:C6"/>
    <mergeCell ref="D5:D6"/>
    <mergeCell ref="D128:D129"/>
    <mergeCell ref="A5:A6"/>
    <mergeCell ref="B5:B6"/>
    <mergeCell ref="A128:A129"/>
    <mergeCell ref="B128:B129"/>
    <mergeCell ref="C128:C129"/>
  </mergeCells>
  <phoneticPr fontId="0" type="noConversion"/>
  <dataValidations xWindow="618" yWindow="103" count="1">
    <dataValidation type="whole" operator="lessThanOrEqual" allowBlank="1" showInputMessage="1" showErrorMessage="1" sqref="E28:F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blackAndWhite="1" r:id="rId1"/>
  <headerFooter alignWithMargins="0"/>
  <rowBreaks count="1" manualBreakCount="1">
    <brk id="9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F164"/>
  <sheetViews>
    <sheetView showGridLines="0" showZeros="0" workbookViewId="0">
      <pane ySplit="3" topLeftCell="A4" activePane="bottomLeft" state="frozen"/>
      <selection pane="bottomLeft" activeCell="E62" sqref="E62"/>
    </sheetView>
  </sheetViews>
  <sheetFormatPr defaultColWidth="0" defaultRowHeight="12.75" zeroHeight="1"/>
  <cols>
    <col min="1" max="1" width="4.42578125" style="261" customWidth="1"/>
    <col min="2" max="2" width="59" style="261" customWidth="1"/>
    <col min="3" max="3" width="7.5703125" style="261" bestFit="1" customWidth="1"/>
    <col min="4" max="4" width="10.5703125" style="261" customWidth="1"/>
    <col min="5" max="5" width="12.85546875" style="261" customWidth="1"/>
    <col min="6" max="6" width="9.140625" style="261" customWidth="1"/>
    <col min="7" max="16384" width="0" style="261" hidden="1"/>
  </cols>
  <sheetData>
    <row r="1" spans="1:6" ht="18.75">
      <c r="A1" s="259"/>
      <c r="B1" s="807">
        <v>5</v>
      </c>
      <c r="C1" s="807"/>
      <c r="D1" s="260"/>
      <c r="E1" s="123" t="s">
        <v>677</v>
      </c>
    </row>
    <row r="2" spans="1:6" ht="15.75">
      <c r="A2" s="262"/>
      <c r="B2" s="808" t="s">
        <v>203</v>
      </c>
      <c r="C2" s="808"/>
      <c r="D2" s="262"/>
      <c r="E2" s="262"/>
    </row>
    <row r="3" spans="1:6">
      <c r="A3" s="263"/>
      <c r="B3" s="809" t="str">
        <f>'ТИП-ПРОИЗ'!$B$3:$C$3</f>
        <v>"Топлофикация- Русе" АД</v>
      </c>
      <c r="C3" s="809"/>
      <c r="D3" s="264"/>
      <c r="E3" s="264"/>
    </row>
    <row r="4" spans="1:6" ht="13.5" thickBot="1">
      <c r="A4" s="263"/>
      <c r="B4" s="263"/>
      <c r="C4" s="263"/>
      <c r="D4" s="264"/>
      <c r="E4" s="264"/>
    </row>
    <row r="5" spans="1:6" ht="13.5" thickTop="1">
      <c r="A5" s="797" t="s">
        <v>37</v>
      </c>
      <c r="B5" s="799" t="s">
        <v>328</v>
      </c>
      <c r="C5" s="801" t="s">
        <v>2</v>
      </c>
      <c r="D5" s="265" t="s">
        <v>332</v>
      </c>
      <c r="E5" s="266" t="s">
        <v>333</v>
      </c>
    </row>
    <row r="6" spans="1:6">
      <c r="A6" s="798"/>
      <c r="B6" s="800"/>
      <c r="C6" s="802"/>
      <c r="D6" s="267">
        <f>'ТИП-ПРОИЗ'!E6</f>
        <v>2022.0000000000039</v>
      </c>
      <c r="E6" s="559">
        <f>'ТИП-ПРОИЗ'!F6</f>
        <v>7.2023000000000001</v>
      </c>
    </row>
    <row r="7" spans="1:6" ht="15.75">
      <c r="A7" s="268">
        <v>1</v>
      </c>
      <c r="B7" s="269" t="s">
        <v>381</v>
      </c>
      <c r="C7" s="270" t="s">
        <v>70</v>
      </c>
      <c r="D7" s="271" t="s">
        <v>776</v>
      </c>
      <c r="E7" s="434" t="s">
        <v>776</v>
      </c>
      <c r="F7" s="272"/>
    </row>
    <row r="8" spans="1:6">
      <c r="A8" s="273">
        <v>2</v>
      </c>
      <c r="B8" s="274" t="s">
        <v>184</v>
      </c>
      <c r="C8" s="270" t="s">
        <v>70</v>
      </c>
      <c r="D8" s="56" t="s">
        <v>776</v>
      </c>
      <c r="E8" s="57" t="s">
        <v>776</v>
      </c>
      <c r="F8" s="272"/>
    </row>
    <row r="9" spans="1:6">
      <c r="A9" s="268">
        <v>3</v>
      </c>
      <c r="B9" s="276" t="s">
        <v>181</v>
      </c>
      <c r="C9" s="270" t="s">
        <v>70</v>
      </c>
      <c r="D9" s="56" t="s">
        <v>776</v>
      </c>
      <c r="E9" s="57" t="s">
        <v>776</v>
      </c>
      <c r="F9" s="272"/>
    </row>
    <row r="10" spans="1:6">
      <c r="A10" s="273">
        <v>4</v>
      </c>
      <c r="B10" s="277" t="s">
        <v>180</v>
      </c>
      <c r="C10" s="270" t="s">
        <v>70</v>
      </c>
      <c r="D10" s="58" t="s">
        <v>776</v>
      </c>
      <c r="E10" s="435" t="s">
        <v>776</v>
      </c>
    </row>
    <row r="11" spans="1:6">
      <c r="A11" s="268">
        <v>5</v>
      </c>
      <c r="B11" s="277" t="s">
        <v>180</v>
      </c>
      <c r="C11" s="278" t="s">
        <v>7</v>
      </c>
      <c r="D11" s="279" t="s">
        <v>777</v>
      </c>
      <c r="E11" s="293" t="s">
        <v>776</v>
      </c>
    </row>
    <row r="12" spans="1:6">
      <c r="A12" s="273">
        <v>6</v>
      </c>
      <c r="B12" s="277" t="s">
        <v>38</v>
      </c>
      <c r="C12" s="270" t="s">
        <v>70</v>
      </c>
      <c r="D12" s="280" t="s">
        <v>777</v>
      </c>
      <c r="E12" s="436" t="s">
        <v>776</v>
      </c>
    </row>
    <row r="13" spans="1:6" ht="13.5">
      <c r="A13" s="268">
        <v>7</v>
      </c>
      <c r="B13" s="281" t="s">
        <v>336</v>
      </c>
      <c r="C13" s="270" t="s">
        <v>335</v>
      </c>
      <c r="D13" s="282" t="s">
        <v>777</v>
      </c>
      <c r="E13" s="283" t="s">
        <v>777</v>
      </c>
    </row>
    <row r="14" spans="1:6">
      <c r="A14" s="273">
        <v>8</v>
      </c>
      <c r="B14" s="277" t="s">
        <v>763</v>
      </c>
      <c r="C14" s="270" t="s">
        <v>335</v>
      </c>
      <c r="D14" s="282">
        <f>SUM(D15:D16)</f>
        <v>0</v>
      </c>
      <c r="E14" s="283">
        <f>SUM(E15:E16)</f>
        <v>0</v>
      </c>
    </row>
    <row r="15" spans="1:6">
      <c r="A15" s="268">
        <v>9</v>
      </c>
      <c r="B15" s="277" t="s">
        <v>764</v>
      </c>
      <c r="C15" s="270" t="s">
        <v>335</v>
      </c>
      <c r="D15" s="282" t="str">
        <f>Разходи!E9</f>
        <v>xxx</v>
      </c>
      <c r="E15" s="283" t="str">
        <f>Разходи!H9</f>
        <v>xxx</v>
      </c>
    </row>
    <row r="16" spans="1:6">
      <c r="A16" s="273">
        <v>10</v>
      </c>
      <c r="B16" s="277" t="s">
        <v>538</v>
      </c>
      <c r="C16" s="270" t="s">
        <v>335</v>
      </c>
      <c r="D16" s="282">
        <f>SUM(D17:D18)</f>
        <v>0</v>
      </c>
      <c r="E16" s="283">
        <f>SUM(E17:E18)</f>
        <v>0</v>
      </c>
    </row>
    <row r="17" spans="1:6">
      <c r="A17" s="268">
        <v>11</v>
      </c>
      <c r="B17" s="277" t="s">
        <v>337</v>
      </c>
      <c r="C17" s="270" t="s">
        <v>335</v>
      </c>
      <c r="D17" s="282" t="str">
        <f>Разходи!E11</f>
        <v>xxx</v>
      </c>
      <c r="E17" s="283" t="str">
        <f>Разходи!H11</f>
        <v>xxx</v>
      </c>
    </row>
    <row r="18" spans="1:6">
      <c r="A18" s="273">
        <v>12</v>
      </c>
      <c r="B18" s="277" t="s">
        <v>761</v>
      </c>
      <c r="C18" s="270" t="s">
        <v>335</v>
      </c>
      <c r="D18" s="282" t="str">
        <f>Разходи!E61</f>
        <v>xxx</v>
      </c>
      <c r="E18" s="283" t="str">
        <f>Разходи!H61</f>
        <v>xxx</v>
      </c>
    </row>
    <row r="19" spans="1:6">
      <c r="A19" s="268">
        <v>13</v>
      </c>
      <c r="B19" s="277" t="s">
        <v>762</v>
      </c>
      <c r="C19" s="270" t="s">
        <v>335</v>
      </c>
      <c r="D19" s="282" t="s">
        <v>777</v>
      </c>
      <c r="E19" s="283" t="s">
        <v>777</v>
      </c>
    </row>
    <row r="20" spans="1:6" ht="13.5">
      <c r="A20" s="273">
        <v>14</v>
      </c>
      <c r="B20" s="284" t="s">
        <v>326</v>
      </c>
      <c r="C20" s="270" t="s">
        <v>199</v>
      </c>
      <c r="D20" s="285" t="s">
        <v>777</v>
      </c>
      <c r="E20" s="437" t="s">
        <v>777</v>
      </c>
      <c r="F20" s="272"/>
    </row>
    <row r="21" spans="1:6">
      <c r="A21" s="268">
        <v>15</v>
      </c>
      <c r="B21" s="286" t="s">
        <v>526</v>
      </c>
      <c r="C21" s="270" t="s">
        <v>199</v>
      </c>
      <c r="D21" s="287" t="s">
        <v>777</v>
      </c>
      <c r="E21" s="438" t="s">
        <v>777</v>
      </c>
      <c r="F21" s="272"/>
    </row>
    <row r="22" spans="1:6">
      <c r="A22" s="273">
        <v>16</v>
      </c>
      <c r="B22" s="286" t="s">
        <v>701</v>
      </c>
      <c r="C22" s="270" t="s">
        <v>199</v>
      </c>
      <c r="D22" s="287" t="s">
        <v>777</v>
      </c>
      <c r="E22" s="438" t="s">
        <v>777</v>
      </c>
      <c r="F22" s="272"/>
    </row>
    <row r="23" spans="1:6" ht="15.75">
      <c r="A23" s="268">
        <v>17</v>
      </c>
      <c r="B23" s="449" t="s">
        <v>183</v>
      </c>
      <c r="C23" s="270" t="s">
        <v>199</v>
      </c>
      <c r="D23" s="288" t="s">
        <v>777</v>
      </c>
      <c r="E23" s="289" t="s">
        <v>777</v>
      </c>
    </row>
    <row r="24" spans="1:6" ht="13.5" thickBot="1">
      <c r="A24" s="439">
        <v>18</v>
      </c>
      <c r="B24" s="440" t="s">
        <v>536</v>
      </c>
      <c r="C24" s="441" t="s">
        <v>96</v>
      </c>
      <c r="D24" s="442" t="s">
        <v>777</v>
      </c>
      <c r="E24" s="443" t="s">
        <v>777</v>
      </c>
    </row>
    <row r="25" spans="1:6" ht="13.5" thickTop="1">
      <c r="A25" s="263"/>
      <c r="B25" s="263"/>
      <c r="C25" s="263"/>
      <c r="D25" s="264"/>
      <c r="E25" s="264"/>
    </row>
    <row r="26" spans="1:6" ht="13.5" thickBot="1">
      <c r="A26" s="263"/>
      <c r="B26" s="263"/>
      <c r="C26" s="263"/>
      <c r="D26" s="264"/>
      <c r="E26" s="264"/>
    </row>
    <row r="27" spans="1:6" ht="13.5" customHeight="1" thickTop="1">
      <c r="A27" s="791" t="s">
        <v>37</v>
      </c>
      <c r="B27" s="811" t="s">
        <v>327</v>
      </c>
      <c r="C27" s="793" t="s">
        <v>2</v>
      </c>
      <c r="D27" s="562" t="s">
        <v>332</v>
      </c>
      <c r="E27" s="266" t="s">
        <v>333</v>
      </c>
    </row>
    <row r="28" spans="1:6" ht="13.5" customHeight="1">
      <c r="A28" s="792"/>
      <c r="B28" s="812"/>
      <c r="C28" s="794"/>
      <c r="D28" s="563">
        <f>D6</f>
        <v>2022.0000000000039</v>
      </c>
      <c r="E28" s="559">
        <f>E6</f>
        <v>7.2023000000000001</v>
      </c>
    </row>
    <row r="29" spans="1:6">
      <c r="A29" s="290">
        <v>1</v>
      </c>
      <c r="B29" s="291">
        <v>2</v>
      </c>
      <c r="C29" s="292">
        <v>3</v>
      </c>
      <c r="D29" s="560">
        <v>5</v>
      </c>
      <c r="E29" s="561">
        <v>8</v>
      </c>
    </row>
    <row r="30" spans="1:6" ht="15.75">
      <c r="A30" s="273">
        <v>1</v>
      </c>
      <c r="B30" s="450" t="s">
        <v>330</v>
      </c>
      <c r="C30" s="270" t="s">
        <v>70</v>
      </c>
      <c r="D30" s="79" t="s">
        <v>776</v>
      </c>
      <c r="E30" s="80" t="s">
        <v>776</v>
      </c>
    </row>
    <row r="31" spans="1:6">
      <c r="A31" s="273">
        <v>2</v>
      </c>
      <c r="B31" s="277" t="s">
        <v>180</v>
      </c>
      <c r="C31" s="270" t="s">
        <v>70</v>
      </c>
      <c r="D31" s="56" t="s">
        <v>776</v>
      </c>
      <c r="E31" s="57" t="s">
        <v>776</v>
      </c>
    </row>
    <row r="32" spans="1:6">
      <c r="A32" s="273">
        <v>3</v>
      </c>
      <c r="B32" s="277" t="s">
        <v>180</v>
      </c>
      <c r="C32" s="278" t="s">
        <v>7</v>
      </c>
      <c r="D32" s="279" t="s">
        <v>776</v>
      </c>
      <c r="E32" s="293" t="s">
        <v>776</v>
      </c>
    </row>
    <row r="33" spans="1:6">
      <c r="A33" s="273">
        <v>4</v>
      </c>
      <c r="B33" s="277" t="s">
        <v>331</v>
      </c>
      <c r="C33" s="270" t="s">
        <v>70</v>
      </c>
      <c r="D33" s="294" t="s">
        <v>776</v>
      </c>
      <c r="E33" s="295" t="s">
        <v>776</v>
      </c>
      <c r="F33" s="272"/>
    </row>
    <row r="34" spans="1:6">
      <c r="A34" s="273">
        <v>5</v>
      </c>
      <c r="B34" s="296" t="s">
        <v>338</v>
      </c>
      <c r="C34" s="270" t="s">
        <v>335</v>
      </c>
      <c r="D34" s="282" t="s">
        <v>777</v>
      </c>
      <c r="E34" s="283" t="s">
        <v>777</v>
      </c>
      <c r="F34" s="272"/>
    </row>
    <row r="35" spans="1:6">
      <c r="A35" s="273">
        <v>6</v>
      </c>
      <c r="B35" s="277" t="s">
        <v>339</v>
      </c>
      <c r="C35" s="270" t="s">
        <v>335</v>
      </c>
      <c r="D35" s="282">
        <f>SUM(D36:D37)</f>
        <v>0</v>
      </c>
      <c r="E35" s="283">
        <f>SUM(E36:E37)</f>
        <v>0</v>
      </c>
      <c r="F35" s="272"/>
    </row>
    <row r="36" spans="1:6">
      <c r="A36" s="273">
        <v>7</v>
      </c>
      <c r="B36" s="277" t="s">
        <v>340</v>
      </c>
      <c r="C36" s="270" t="s">
        <v>335</v>
      </c>
      <c r="D36" s="56"/>
      <c r="E36" s="57"/>
      <c r="F36" s="272"/>
    </row>
    <row r="37" spans="1:6">
      <c r="A37" s="273">
        <v>8</v>
      </c>
      <c r="B37" s="277" t="s">
        <v>537</v>
      </c>
      <c r="C37" s="270" t="s">
        <v>335</v>
      </c>
      <c r="D37" s="282">
        <f>SUM(D38:D39)</f>
        <v>0</v>
      </c>
      <c r="E37" s="283">
        <f>SUM(E38:E39)</f>
        <v>0</v>
      </c>
      <c r="F37" s="272"/>
    </row>
    <row r="38" spans="1:6">
      <c r="A38" s="273">
        <v>9</v>
      </c>
      <c r="B38" s="277" t="s">
        <v>341</v>
      </c>
      <c r="C38" s="270" t="s">
        <v>335</v>
      </c>
      <c r="D38" s="282"/>
      <c r="E38" s="283"/>
      <c r="F38" s="272"/>
    </row>
    <row r="39" spans="1:6">
      <c r="A39" s="273">
        <v>10</v>
      </c>
      <c r="B39" s="277" t="s">
        <v>539</v>
      </c>
      <c r="C39" s="270" t="s">
        <v>335</v>
      </c>
      <c r="D39" s="282"/>
      <c r="E39" s="283"/>
      <c r="F39" s="272"/>
    </row>
    <row r="40" spans="1:6">
      <c r="A40" s="273">
        <v>11</v>
      </c>
      <c r="B40" s="277" t="s">
        <v>460</v>
      </c>
      <c r="C40" s="270" t="s">
        <v>335</v>
      </c>
      <c r="D40" s="282" t="s">
        <v>777</v>
      </c>
      <c r="E40" s="283" t="s">
        <v>777</v>
      </c>
      <c r="F40" s="272"/>
    </row>
    <row r="41" spans="1:6" ht="13.5">
      <c r="A41" s="273">
        <v>12</v>
      </c>
      <c r="B41" s="284" t="s">
        <v>324</v>
      </c>
      <c r="C41" s="270" t="s">
        <v>199</v>
      </c>
      <c r="D41" s="287" t="s">
        <v>777</v>
      </c>
      <c r="E41" s="438" t="s">
        <v>777</v>
      </c>
      <c r="F41" s="272"/>
    </row>
    <row r="42" spans="1:6">
      <c r="A42" s="273">
        <v>13</v>
      </c>
      <c r="B42" s="286" t="s">
        <v>325</v>
      </c>
      <c r="C42" s="270" t="s">
        <v>199</v>
      </c>
      <c r="D42" s="287" t="s">
        <v>777</v>
      </c>
      <c r="E42" s="438" t="s">
        <v>777</v>
      </c>
      <c r="F42" s="272"/>
    </row>
    <row r="43" spans="1:6">
      <c r="A43" s="273">
        <v>14</v>
      </c>
      <c r="B43" s="286" t="s">
        <v>702</v>
      </c>
      <c r="C43" s="270" t="s">
        <v>199</v>
      </c>
      <c r="D43" s="287" t="s">
        <v>777</v>
      </c>
      <c r="E43" s="438" t="s">
        <v>777</v>
      </c>
      <c r="F43" s="272"/>
    </row>
    <row r="44" spans="1:6" ht="15.75">
      <c r="A44" s="273">
        <v>15</v>
      </c>
      <c r="B44" s="449" t="s">
        <v>182</v>
      </c>
      <c r="C44" s="270" t="s">
        <v>199</v>
      </c>
      <c r="D44" s="297" t="s">
        <v>777</v>
      </c>
      <c r="E44" s="298" t="s">
        <v>777</v>
      </c>
      <c r="F44" s="272"/>
    </row>
    <row r="45" spans="1:6" ht="13.5" thickBot="1">
      <c r="A45" s="439">
        <v>16</v>
      </c>
      <c r="B45" s="440" t="s">
        <v>334</v>
      </c>
      <c r="C45" s="441" t="s">
        <v>96</v>
      </c>
      <c r="D45" s="442" t="s">
        <v>777</v>
      </c>
      <c r="E45" s="443" t="s">
        <v>777</v>
      </c>
    </row>
    <row r="46" spans="1:6" s="113" customFormat="1" ht="13.5" thickTop="1"/>
    <row r="47" spans="1:6" s="113" customFormat="1" ht="13.5" thickBot="1"/>
    <row r="48" spans="1:6" ht="13.5" thickTop="1">
      <c r="A48" s="803" t="s">
        <v>37</v>
      </c>
      <c r="B48" s="805" t="s">
        <v>705</v>
      </c>
      <c r="C48" s="801" t="s">
        <v>2</v>
      </c>
      <c r="D48" s="265" t="s">
        <v>332</v>
      </c>
      <c r="E48" s="266" t="s">
        <v>333</v>
      </c>
    </row>
    <row r="49" spans="1:5">
      <c r="A49" s="804"/>
      <c r="B49" s="806"/>
      <c r="C49" s="802"/>
      <c r="D49" s="267">
        <f>D6</f>
        <v>2022.0000000000039</v>
      </c>
      <c r="E49" s="433">
        <f>E6</f>
        <v>7.2023000000000001</v>
      </c>
    </row>
    <row r="50" spans="1:5" ht="13.5">
      <c r="A50" s="465">
        <v>1</v>
      </c>
      <c r="B50" s="461" t="s">
        <v>201</v>
      </c>
      <c r="C50" s="299" t="s">
        <v>329</v>
      </c>
      <c r="D50" s="300">
        <f>SUM(D51,D54)</f>
        <v>0</v>
      </c>
      <c r="E50" s="454">
        <f>SUM(E51,E54)</f>
        <v>0</v>
      </c>
    </row>
    <row r="51" spans="1:5" ht="13.5">
      <c r="A51" s="466">
        <v>2</v>
      </c>
      <c r="B51" s="462" t="s">
        <v>202</v>
      </c>
      <c r="C51" s="299" t="s">
        <v>329</v>
      </c>
      <c r="D51" s="282">
        <f>SUM(D52:D53)</f>
        <v>0</v>
      </c>
      <c r="E51" s="283">
        <f>SUM(E52:E53)</f>
        <v>0</v>
      </c>
    </row>
    <row r="52" spans="1:5">
      <c r="A52" s="465">
        <v>3</v>
      </c>
      <c r="B52" s="463" t="s">
        <v>185</v>
      </c>
      <c r="C52" s="299" t="s">
        <v>329</v>
      </c>
      <c r="D52" s="275"/>
      <c r="E52" s="455"/>
    </row>
    <row r="53" spans="1:5">
      <c r="A53" s="466">
        <v>4</v>
      </c>
      <c r="B53" s="463" t="s">
        <v>186</v>
      </c>
      <c r="C53" s="299" t="s">
        <v>329</v>
      </c>
      <c r="D53" s="275"/>
      <c r="E53" s="455"/>
    </row>
    <row r="54" spans="1:5" ht="13.5">
      <c r="A54" s="465">
        <v>5</v>
      </c>
      <c r="B54" s="462" t="s">
        <v>200</v>
      </c>
      <c r="C54" s="299" t="s">
        <v>329</v>
      </c>
      <c r="D54" s="282">
        <f>SUM(D55:D56)</f>
        <v>0</v>
      </c>
      <c r="E54" s="283">
        <f>SUM(E55:E56)</f>
        <v>0</v>
      </c>
    </row>
    <row r="55" spans="1:5">
      <c r="A55" s="466">
        <v>6</v>
      </c>
      <c r="B55" s="463" t="s">
        <v>185</v>
      </c>
      <c r="C55" s="299" t="s">
        <v>329</v>
      </c>
      <c r="D55" s="275"/>
      <c r="E55" s="455"/>
    </row>
    <row r="56" spans="1:5">
      <c r="A56" s="467">
        <v>7</v>
      </c>
      <c r="B56" s="464" t="s">
        <v>186</v>
      </c>
      <c r="C56" s="457" t="s">
        <v>329</v>
      </c>
      <c r="D56" s="458"/>
      <c r="E56" s="459"/>
    </row>
    <row r="57" spans="1:5" ht="13.5" thickBot="1">
      <c r="A57" s="468">
        <v>8</v>
      </c>
      <c r="B57" s="496" t="s">
        <v>703</v>
      </c>
      <c r="C57" s="456" t="s">
        <v>704</v>
      </c>
      <c r="D57" s="456" t="str">
        <f>'ТИП-ПРОИЗ'!E132</f>
        <v>xxx</v>
      </c>
      <c r="E57" s="460" t="str">
        <f>'ТИП-ПРОИЗ'!F132</f>
        <v>xxx</v>
      </c>
    </row>
    <row r="58" spans="1:5" ht="13.5" thickTop="1">
      <c r="A58" s="451"/>
      <c r="B58" s="452"/>
      <c r="C58" s="453"/>
      <c r="D58" s="453"/>
      <c r="E58" s="453"/>
    </row>
    <row r="59" spans="1:5" ht="13.5" thickBot="1"/>
    <row r="60" spans="1:5" ht="13.5" thickTop="1">
      <c r="A60" s="795" t="s">
        <v>40</v>
      </c>
      <c r="B60" s="469" t="s">
        <v>187</v>
      </c>
      <c r="C60" s="470" t="s">
        <v>3</v>
      </c>
      <c r="D60" s="471" t="s">
        <v>777</v>
      </c>
      <c r="E60" s="472" t="s">
        <v>777</v>
      </c>
    </row>
    <row r="61" spans="1:5" ht="13.5" thickBot="1">
      <c r="A61" s="796"/>
      <c r="B61" s="473" t="s">
        <v>188</v>
      </c>
      <c r="C61" s="474" t="s">
        <v>3</v>
      </c>
      <c r="D61" s="475" t="s">
        <v>777</v>
      </c>
      <c r="E61" s="476" t="s">
        <v>777</v>
      </c>
    </row>
    <row r="62" spans="1:5" ht="13.5" thickTop="1">
      <c r="A62" s="301"/>
      <c r="B62" s="302"/>
      <c r="C62" s="302"/>
      <c r="D62" s="302"/>
      <c r="E62" s="302"/>
    </row>
    <row r="63" spans="1:5">
      <c r="A63" s="302"/>
      <c r="B63" s="302"/>
      <c r="C63" s="302"/>
      <c r="D63" s="302"/>
      <c r="E63" s="302"/>
    </row>
    <row r="64" spans="1:5">
      <c r="A64" s="302"/>
      <c r="B64" s="302"/>
      <c r="C64" s="302"/>
      <c r="D64" s="302"/>
      <c r="E64" s="302"/>
    </row>
    <row r="65" spans="1:5">
      <c r="A65" s="302"/>
      <c r="B65" s="302"/>
      <c r="C65" s="302"/>
      <c r="D65" s="302"/>
      <c r="E65" s="302"/>
    </row>
    <row r="66" spans="1:5" ht="15.75">
      <c r="A66" s="303" t="str">
        <f>'ТИП-ПРОИЗ'!A138</f>
        <v>Ръководител отдел БРП:</v>
      </c>
      <c r="B66" s="304"/>
      <c r="C66" s="261" t="str">
        <f>'ТИП-ПРОИЗ'!C138</f>
        <v>Изп. директор:</v>
      </c>
      <c r="D66" s="305"/>
      <c r="E66" s="305"/>
    </row>
    <row r="67" spans="1:5">
      <c r="A67" s="303"/>
      <c r="B67" s="306" t="str">
        <f>'ТИП-ПРОИЗ'!B139</f>
        <v>/ Т.Генджев /</v>
      </c>
      <c r="D67" s="810" t="str">
        <f>Разходи!$F$93</f>
        <v xml:space="preserve"> / С.Желев /</v>
      </c>
      <c r="E67" s="810"/>
    </row>
    <row r="68" spans="1:5"/>
    <row r="69" spans="1:5"/>
    <row r="70" spans="1:5"/>
    <row r="71" spans="1:5"/>
    <row r="72" spans="1:5" hidden="1"/>
    <row r="73" spans="1:5" hidden="1"/>
    <row r="74" spans="1:5" hidden="1"/>
    <row r="75" spans="1:5" hidden="1"/>
    <row r="76" spans="1:5" hidden="1"/>
    <row r="77" spans="1:5" hidden="1"/>
    <row r="78" spans="1:5" hidden="1"/>
    <row r="79" spans="1:5" hidden="1"/>
    <row r="80" spans="1:5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/>
    <row r="163"/>
    <row r="164"/>
  </sheetData>
  <mergeCells count="14">
    <mergeCell ref="B1:C1"/>
    <mergeCell ref="B2:C2"/>
    <mergeCell ref="B3:C3"/>
    <mergeCell ref="D67:E67"/>
    <mergeCell ref="B27:B28"/>
    <mergeCell ref="A27:A28"/>
    <mergeCell ref="C27:C28"/>
    <mergeCell ref="A60:A61"/>
    <mergeCell ref="A5:A6"/>
    <mergeCell ref="B5:B6"/>
    <mergeCell ref="C5:C6"/>
    <mergeCell ref="A48:A49"/>
    <mergeCell ref="B48:B49"/>
    <mergeCell ref="C48:C49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blackAndWhite="1" r:id="rId1"/>
  <headerFooter alignWithMargins="0"/>
  <ignoredErrors>
    <ignoredError sqref="D54:E54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dimension ref="A1:BF91"/>
  <sheetViews>
    <sheetView showGridLines="0" showZeros="0" zoomScale="110" zoomScaleNormal="110" workbookViewId="0">
      <selection activeCell="F51" sqref="F51"/>
    </sheetView>
  </sheetViews>
  <sheetFormatPr defaultColWidth="0" defaultRowHeight="0" customHeight="1" zeroHeight="1"/>
  <cols>
    <col min="1" max="1" width="5.140625" style="529" customWidth="1"/>
    <col min="2" max="2" width="56.5703125" style="1" customWidth="1"/>
    <col min="3" max="3" width="8.5703125" style="1" customWidth="1"/>
    <col min="4" max="4" width="7.5703125" style="1" customWidth="1"/>
    <col min="5" max="5" width="10.5703125" style="19" customWidth="1"/>
    <col min="6" max="6" width="11.5703125" style="19" customWidth="1"/>
    <col min="7" max="7" width="9.140625" style="1" customWidth="1"/>
    <col min="8" max="16384" width="9.140625" style="1" hidden="1"/>
  </cols>
  <sheetData>
    <row r="1" spans="1:58" ht="18.75" customHeight="1">
      <c r="A1" s="500"/>
      <c r="B1" s="813">
        <v>6</v>
      </c>
      <c r="C1" s="813"/>
      <c r="D1" s="501"/>
      <c r="E1" s="501"/>
      <c r="F1" s="123" t="s">
        <v>678</v>
      </c>
    </row>
    <row r="2" spans="1:58" ht="14.25" customHeight="1">
      <c r="A2" s="501"/>
      <c r="B2" s="500"/>
      <c r="C2" s="501"/>
      <c r="D2" s="501"/>
      <c r="E2" s="501"/>
      <c r="F2" s="501"/>
    </row>
    <row r="3" spans="1:58" ht="14.25" customHeight="1">
      <c r="A3" s="502"/>
      <c r="B3" s="814" t="s">
        <v>189</v>
      </c>
      <c r="C3" s="814"/>
      <c r="D3" s="503"/>
      <c r="E3" s="503"/>
      <c r="F3" s="503"/>
    </row>
    <row r="4" spans="1:58" ht="14.25" customHeight="1">
      <c r="A4" s="504"/>
      <c r="B4" s="815" t="str">
        <f>'ТИП-ПРОИЗ'!$B$3:$C$3</f>
        <v>"Топлофикация- Русе" АД</v>
      </c>
      <c r="C4" s="815"/>
      <c r="D4" s="504"/>
      <c r="E4" s="504"/>
      <c r="F4" s="504"/>
    </row>
    <row r="5" spans="1:58" ht="14.25" customHeight="1" thickBot="1">
      <c r="A5" s="505"/>
      <c r="B5" s="506"/>
      <c r="C5" s="506"/>
      <c r="D5" s="506"/>
      <c r="E5" s="506"/>
      <c r="F5" s="506"/>
    </row>
    <row r="6" spans="1:58" ht="14.25" customHeight="1" thickTop="1" thickBot="1">
      <c r="A6" s="817" t="s">
        <v>0</v>
      </c>
      <c r="B6" s="819" t="s">
        <v>160</v>
      </c>
      <c r="C6" s="819" t="s">
        <v>42</v>
      </c>
      <c r="D6" s="819" t="s">
        <v>14</v>
      </c>
      <c r="E6" s="265" t="s">
        <v>332</v>
      </c>
      <c r="F6" s="266" t="s">
        <v>333</v>
      </c>
    </row>
    <row r="7" spans="1:58" ht="13.5" thickTop="1">
      <c r="A7" s="818"/>
      <c r="B7" s="820"/>
      <c r="C7" s="820"/>
      <c r="D7" s="820"/>
      <c r="E7" s="76">
        <f>'ТИП-ПРОИЗ'!E6</f>
        <v>2022.0000000000039</v>
      </c>
      <c r="F7" s="564">
        <f>'ТИП-ПРОИЗ'!F6</f>
        <v>7.2023000000000001</v>
      </c>
    </row>
    <row r="8" spans="1:58" ht="13.5" customHeight="1">
      <c r="A8" s="507">
        <v>1</v>
      </c>
      <c r="B8" s="508">
        <v>2</v>
      </c>
      <c r="C8" s="508">
        <v>3</v>
      </c>
      <c r="D8" s="509">
        <v>4</v>
      </c>
      <c r="E8" s="508">
        <v>5</v>
      </c>
      <c r="F8" s="510">
        <v>6</v>
      </c>
      <c r="G8" s="511"/>
    </row>
    <row r="9" spans="1:58" ht="14.25" customHeight="1">
      <c r="A9" s="512">
        <v>1</v>
      </c>
      <c r="B9" s="513" t="s">
        <v>43</v>
      </c>
      <c r="C9" s="514" t="s">
        <v>44</v>
      </c>
      <c r="D9" s="489" t="s">
        <v>23</v>
      </c>
      <c r="E9" s="515" t="s">
        <v>776</v>
      </c>
      <c r="F9" s="516" t="s">
        <v>776</v>
      </c>
    </row>
    <row r="10" spans="1:58" ht="14.25" customHeight="1">
      <c r="A10" s="512">
        <v>2</v>
      </c>
      <c r="B10" s="513" t="s">
        <v>45</v>
      </c>
      <c r="C10" s="514" t="s">
        <v>212</v>
      </c>
      <c r="D10" s="489" t="s">
        <v>46</v>
      </c>
      <c r="E10" s="515" t="s">
        <v>776</v>
      </c>
      <c r="F10" s="516" t="s">
        <v>776</v>
      </c>
    </row>
    <row r="11" spans="1:58" ht="14.25" customHeight="1">
      <c r="A11" s="512">
        <v>3</v>
      </c>
      <c r="B11" s="513" t="s">
        <v>47</v>
      </c>
      <c r="C11" s="514" t="s">
        <v>48</v>
      </c>
      <c r="D11" s="489" t="s">
        <v>23</v>
      </c>
      <c r="E11" s="517" t="s">
        <v>776</v>
      </c>
      <c r="F11" s="517" t="s">
        <v>776</v>
      </c>
    </row>
    <row r="12" spans="1:58" ht="14.25" customHeight="1">
      <c r="A12" s="512">
        <v>4</v>
      </c>
      <c r="B12" s="513" t="s">
        <v>49</v>
      </c>
      <c r="C12" s="514" t="s">
        <v>50</v>
      </c>
      <c r="D12" s="489" t="s">
        <v>51</v>
      </c>
      <c r="E12" s="519" t="s">
        <v>776</v>
      </c>
      <c r="F12" s="516" t="s">
        <v>776</v>
      </c>
    </row>
    <row r="13" spans="1:58" ht="14.25" customHeight="1">
      <c r="A13" s="512">
        <v>5</v>
      </c>
      <c r="B13" s="513" t="s">
        <v>52</v>
      </c>
      <c r="C13" s="514" t="s">
        <v>53</v>
      </c>
      <c r="D13" s="489" t="s">
        <v>46</v>
      </c>
      <c r="E13" s="519" t="s">
        <v>776</v>
      </c>
      <c r="F13" s="516" t="s">
        <v>776</v>
      </c>
    </row>
    <row r="14" spans="1:58" ht="12.75" customHeight="1">
      <c r="A14" s="512">
        <v>6</v>
      </c>
      <c r="B14" s="513" t="s">
        <v>204</v>
      </c>
      <c r="C14" s="520" t="s">
        <v>219</v>
      </c>
      <c r="D14" s="489" t="s">
        <v>70</v>
      </c>
      <c r="E14" s="517" t="s">
        <v>776</v>
      </c>
      <c r="F14" s="518" t="s">
        <v>776</v>
      </c>
      <c r="H14" s="521"/>
      <c r="I14" s="521"/>
      <c r="J14" s="521"/>
      <c r="K14" s="521"/>
      <c r="L14" s="521"/>
      <c r="M14" s="521"/>
      <c r="N14" s="521"/>
      <c r="O14" s="521"/>
      <c r="P14" s="521"/>
      <c r="Q14" s="521"/>
      <c r="R14" s="521"/>
      <c r="S14" s="521"/>
      <c r="T14" s="521"/>
      <c r="U14" s="521"/>
      <c r="V14" s="521"/>
      <c r="W14" s="521"/>
      <c r="X14" s="521"/>
      <c r="Y14" s="521"/>
      <c r="Z14" s="521"/>
      <c r="AA14" s="521"/>
      <c r="AB14" s="521"/>
      <c r="AC14" s="521"/>
      <c r="AD14" s="521"/>
      <c r="AE14" s="521"/>
      <c r="AF14" s="521"/>
      <c r="AG14" s="521"/>
      <c r="AH14" s="521"/>
      <c r="AI14" s="521"/>
      <c r="AJ14" s="521"/>
      <c r="AK14" s="521"/>
      <c r="AL14" s="521"/>
      <c r="AM14" s="521"/>
      <c r="AN14" s="521"/>
      <c r="AO14" s="521"/>
      <c r="AP14" s="521"/>
      <c r="AQ14" s="521"/>
      <c r="AR14" s="521"/>
      <c r="AS14" s="521"/>
      <c r="AT14" s="521"/>
      <c r="AU14" s="521"/>
      <c r="AV14" s="521"/>
      <c r="AW14" s="521"/>
      <c r="AX14" s="521"/>
      <c r="AY14" s="521"/>
      <c r="AZ14" s="521"/>
      <c r="BA14" s="521"/>
      <c r="BB14" s="521"/>
      <c r="BC14" s="521"/>
      <c r="BD14" s="521"/>
      <c r="BE14" s="521"/>
      <c r="BF14" s="521"/>
    </row>
    <row r="15" spans="1:58" ht="12.75" customHeight="1">
      <c r="A15" s="512">
        <v>7</v>
      </c>
      <c r="B15" s="513" t="s">
        <v>410</v>
      </c>
      <c r="C15" s="60" t="s">
        <v>411</v>
      </c>
      <c r="D15" s="489" t="s">
        <v>7</v>
      </c>
      <c r="E15" s="522" t="s">
        <v>777</v>
      </c>
      <c r="F15" s="523" t="s">
        <v>777</v>
      </c>
      <c r="H15" s="521"/>
      <c r="I15" s="521"/>
      <c r="J15" s="521"/>
      <c r="K15" s="521"/>
      <c r="L15" s="521"/>
      <c r="M15" s="521"/>
      <c r="N15" s="521"/>
      <c r="O15" s="521"/>
      <c r="P15" s="521"/>
      <c r="Q15" s="521"/>
      <c r="R15" s="521"/>
      <c r="S15" s="521"/>
      <c r="T15" s="521"/>
      <c r="U15" s="521"/>
      <c r="V15" s="521"/>
      <c r="W15" s="521"/>
      <c r="X15" s="521"/>
      <c r="Y15" s="521"/>
      <c r="Z15" s="521"/>
      <c r="AA15" s="521"/>
      <c r="AB15" s="521"/>
      <c r="AC15" s="521"/>
      <c r="AD15" s="521"/>
      <c r="AE15" s="521"/>
      <c r="AF15" s="521"/>
      <c r="AG15" s="521"/>
      <c r="AH15" s="521"/>
      <c r="AI15" s="521"/>
      <c r="AJ15" s="521"/>
      <c r="AK15" s="521"/>
      <c r="AL15" s="521"/>
      <c r="AM15" s="521"/>
      <c r="AN15" s="521"/>
      <c r="AO15" s="521"/>
      <c r="AP15" s="521"/>
      <c r="AQ15" s="521"/>
      <c r="AR15" s="521"/>
      <c r="AS15" s="521"/>
      <c r="AT15" s="521"/>
      <c r="AU15" s="521"/>
      <c r="AV15" s="521"/>
      <c r="AW15" s="521"/>
      <c r="AX15" s="521"/>
      <c r="AY15" s="521"/>
      <c r="AZ15" s="521"/>
      <c r="BA15" s="521"/>
      <c r="BB15" s="521"/>
      <c r="BC15" s="521"/>
      <c r="BD15" s="521"/>
      <c r="BE15" s="521"/>
      <c r="BF15" s="521"/>
    </row>
    <row r="16" spans="1:58" ht="12.75" customHeight="1">
      <c r="A16" s="512">
        <v>8</v>
      </c>
      <c r="B16" s="524" t="s">
        <v>36</v>
      </c>
      <c r="C16" s="60" t="s">
        <v>718</v>
      </c>
      <c r="D16" s="489" t="s">
        <v>86</v>
      </c>
      <c r="E16" s="525"/>
      <c r="F16" s="526"/>
    </row>
    <row r="17" spans="1:7" ht="14.25">
      <c r="A17" s="512">
        <v>9</v>
      </c>
      <c r="B17" s="553" t="s">
        <v>719</v>
      </c>
      <c r="C17" s="554" t="s">
        <v>740</v>
      </c>
      <c r="D17" s="489" t="s">
        <v>7</v>
      </c>
      <c r="E17" s="527" t="s">
        <v>776</v>
      </c>
      <c r="F17" s="528" t="s">
        <v>776</v>
      </c>
    </row>
    <row r="18" spans="1:7" ht="14.25">
      <c r="A18" s="512">
        <v>10</v>
      </c>
      <c r="B18" s="553" t="s">
        <v>720</v>
      </c>
      <c r="C18" s="554" t="s">
        <v>741</v>
      </c>
      <c r="D18" s="489" t="s">
        <v>7</v>
      </c>
      <c r="E18" s="527" t="s">
        <v>776</v>
      </c>
      <c r="F18" s="528" t="s">
        <v>776</v>
      </c>
    </row>
    <row r="19" spans="1:7" ht="14.25">
      <c r="A19" s="512">
        <v>11</v>
      </c>
      <c r="B19" s="553" t="s">
        <v>386</v>
      </c>
      <c r="C19" s="555" t="s">
        <v>726</v>
      </c>
      <c r="D19" s="489" t="s">
        <v>7</v>
      </c>
      <c r="E19" s="497" t="s">
        <v>777</v>
      </c>
      <c r="F19" s="499" t="s">
        <v>777</v>
      </c>
    </row>
    <row r="20" spans="1:7" ht="14.25">
      <c r="A20" s="512">
        <v>12</v>
      </c>
      <c r="B20" s="553" t="s">
        <v>243</v>
      </c>
      <c r="C20" s="554" t="s">
        <v>742</v>
      </c>
      <c r="D20" s="489" t="s">
        <v>7</v>
      </c>
      <c r="E20" s="530" t="s">
        <v>777</v>
      </c>
      <c r="F20" s="498" t="s">
        <v>777</v>
      </c>
    </row>
    <row r="21" spans="1:7" ht="17.25" customHeight="1">
      <c r="A21" s="512">
        <v>13</v>
      </c>
      <c r="B21" s="553" t="s">
        <v>242</v>
      </c>
      <c r="C21" s="554" t="s">
        <v>743</v>
      </c>
      <c r="D21" s="489" t="s">
        <v>7</v>
      </c>
      <c r="E21" s="530" t="s">
        <v>777</v>
      </c>
      <c r="F21" s="498" t="s">
        <v>777</v>
      </c>
    </row>
    <row r="22" spans="1:7" ht="20.25" customHeight="1">
      <c r="A22" s="512">
        <v>21</v>
      </c>
      <c r="B22" s="572" t="s">
        <v>748</v>
      </c>
      <c r="C22" s="574" t="s">
        <v>760</v>
      </c>
      <c r="D22" s="536" t="s">
        <v>7</v>
      </c>
      <c r="E22" s="567" t="s">
        <v>776</v>
      </c>
      <c r="F22" s="568" t="s">
        <v>776</v>
      </c>
    </row>
    <row r="23" spans="1:7" ht="12.75">
      <c r="A23" s="512">
        <v>22</v>
      </c>
      <c r="B23" s="533" t="s">
        <v>749</v>
      </c>
      <c r="C23" s="569"/>
      <c r="D23" s="570"/>
      <c r="E23" s="531" t="s">
        <v>777</v>
      </c>
      <c r="F23" s="532" t="s">
        <v>777</v>
      </c>
    </row>
    <row r="24" spans="1:7" ht="15.75">
      <c r="A24" s="512">
        <v>23</v>
      </c>
      <c r="B24" s="478" t="s">
        <v>750</v>
      </c>
      <c r="C24" s="571"/>
      <c r="D24" s="536"/>
      <c r="E24" s="84">
        <f>IF(SUM('ТИП-ПРОИЗ'!E32,'ТИП-ПРОИЗ'!E49)=0,0,E23/'ТИП-ПРОИЗ'!E69)</f>
        <v>0</v>
      </c>
      <c r="F24" s="413">
        <f>IF(SUM('ТИП-ПРОИЗ'!F32,'ТИП-ПРОИЗ'!F49)=0,0,F23/'ТИП-ПРОИЗ'!F69)</f>
        <v>0</v>
      </c>
    </row>
    <row r="25" spans="1:7" ht="12.75">
      <c r="A25" s="512">
        <v>24</v>
      </c>
      <c r="B25" s="74" t="s">
        <v>388</v>
      </c>
      <c r="C25" s="571"/>
      <c r="D25" s="571"/>
      <c r="E25" s="77" t="s">
        <v>777</v>
      </c>
      <c r="F25" s="414" t="s">
        <v>777</v>
      </c>
      <c r="G25" s="83"/>
    </row>
    <row r="26" spans="1:7" ht="12.75">
      <c r="A26" s="512">
        <v>25</v>
      </c>
      <c r="B26" s="74" t="s">
        <v>387</v>
      </c>
      <c r="C26" s="571"/>
      <c r="D26" s="571"/>
      <c r="E26" s="82" t="s">
        <v>777</v>
      </c>
      <c r="F26" s="415" t="s">
        <v>777</v>
      </c>
      <c r="G26" s="83"/>
    </row>
    <row r="27" spans="1:7" ht="14.25">
      <c r="A27" s="512">
        <v>26</v>
      </c>
      <c r="B27" s="572" t="s">
        <v>751</v>
      </c>
      <c r="C27" s="573" t="s">
        <v>752</v>
      </c>
      <c r="D27" s="536" t="s">
        <v>7</v>
      </c>
      <c r="E27" s="416">
        <f>IF(SUM('ТИП-ПРОИЗ'!E8,'ТИП-ПРОИЗ'!E27)=0,0,'ТИП-ПРОИЗ'!E27/SUM('ТИП-ПРОИЗ'!E8,'ТИП-ПРОИЗ'!E27))</f>
        <v>0</v>
      </c>
      <c r="F27" s="417">
        <f>IF(SUM('ТИП-ПРОИЗ'!F8,'ТИП-ПРОИЗ'!F27)=0,0,'ТИП-ПРОИЗ'!F27/SUM('ТИП-ПРОИЗ'!F8,'ТИП-ПРОИЗ'!F27))</f>
        <v>0</v>
      </c>
      <c r="G27" s="83"/>
    </row>
    <row r="28" spans="1:7" s="537" customFormat="1" ht="14.25" customHeight="1">
      <c r="A28" s="512">
        <v>27</v>
      </c>
      <c r="B28" s="534" t="s">
        <v>671</v>
      </c>
      <c r="C28" s="535" t="s">
        <v>81</v>
      </c>
      <c r="D28" s="536" t="s">
        <v>23</v>
      </c>
      <c r="E28" s="519" t="s">
        <v>776</v>
      </c>
      <c r="F28" s="516" t="s">
        <v>776</v>
      </c>
    </row>
    <row r="29" spans="1:7" s="537" customFormat="1" ht="14.25" customHeight="1">
      <c r="A29" s="512">
        <v>28</v>
      </c>
      <c r="B29" s="534" t="s">
        <v>672</v>
      </c>
      <c r="C29" s="535" t="s">
        <v>213</v>
      </c>
      <c r="D29" s="536" t="s">
        <v>46</v>
      </c>
      <c r="E29" s="519" t="s">
        <v>776</v>
      </c>
      <c r="F29" s="516" t="s">
        <v>776</v>
      </c>
    </row>
    <row r="30" spans="1:7" s="537" customFormat="1" ht="14.25" customHeight="1">
      <c r="A30" s="512">
        <v>29</v>
      </c>
      <c r="B30" s="534" t="s">
        <v>205</v>
      </c>
      <c r="C30" s="535" t="s">
        <v>81</v>
      </c>
      <c r="D30" s="536" t="s">
        <v>23</v>
      </c>
      <c r="E30" s="519" t="s">
        <v>776</v>
      </c>
      <c r="F30" s="516" t="s">
        <v>776</v>
      </c>
    </row>
    <row r="31" spans="1:7" s="537" customFormat="1" ht="14.25" customHeight="1">
      <c r="A31" s="512">
        <v>30</v>
      </c>
      <c r="B31" s="534" t="s">
        <v>206</v>
      </c>
      <c r="C31" s="535" t="s">
        <v>213</v>
      </c>
      <c r="D31" s="536" t="s">
        <v>46</v>
      </c>
      <c r="E31" s="519" t="s">
        <v>776</v>
      </c>
      <c r="F31" s="516" t="s">
        <v>776</v>
      </c>
    </row>
    <row r="32" spans="1:7" s="537" customFormat="1" ht="14.25" customHeight="1">
      <c r="A32" s="512">
        <v>31</v>
      </c>
      <c r="B32" s="538" t="s">
        <v>54</v>
      </c>
      <c r="C32" s="535" t="s">
        <v>55</v>
      </c>
      <c r="D32" s="536" t="s">
        <v>23</v>
      </c>
      <c r="E32" s="539" t="s">
        <v>776</v>
      </c>
      <c r="F32" s="518" t="s">
        <v>776</v>
      </c>
    </row>
    <row r="33" spans="1:6" s="537" customFormat="1" ht="14.25" customHeight="1">
      <c r="A33" s="512">
        <v>32</v>
      </c>
      <c r="B33" s="540" t="s">
        <v>56</v>
      </c>
      <c r="C33" s="535" t="s">
        <v>214</v>
      </c>
      <c r="D33" s="536" t="s">
        <v>46</v>
      </c>
      <c r="E33" s="519" t="s">
        <v>776</v>
      </c>
      <c r="F33" s="516" t="s">
        <v>776</v>
      </c>
    </row>
    <row r="34" spans="1:6" ht="12.75" customHeight="1">
      <c r="A34" s="512">
        <v>33</v>
      </c>
      <c r="B34" s="540" t="s">
        <v>78</v>
      </c>
      <c r="C34" s="514"/>
      <c r="D34" s="489" t="s">
        <v>70</v>
      </c>
      <c r="E34" s="539" t="s">
        <v>776</v>
      </c>
      <c r="F34" s="518" t="s">
        <v>776</v>
      </c>
    </row>
    <row r="35" spans="1:6" ht="12.75" customHeight="1">
      <c r="A35" s="512" t="s">
        <v>724</v>
      </c>
      <c r="B35" s="541" t="s">
        <v>207</v>
      </c>
      <c r="C35" s="514"/>
      <c r="D35" s="489" t="s">
        <v>70</v>
      </c>
      <c r="E35" s="519" t="s">
        <v>776</v>
      </c>
      <c r="F35" s="516" t="s">
        <v>776</v>
      </c>
    </row>
    <row r="36" spans="1:6" ht="12.75" customHeight="1">
      <c r="A36" s="512" t="s">
        <v>725</v>
      </c>
      <c r="B36" s="541" t="s">
        <v>208</v>
      </c>
      <c r="C36" s="514"/>
      <c r="D36" s="489" t="s">
        <v>70</v>
      </c>
      <c r="E36" s="519" t="s">
        <v>776</v>
      </c>
      <c r="F36" s="516" t="s">
        <v>776</v>
      </c>
    </row>
    <row r="37" spans="1:6" ht="14.25" customHeight="1">
      <c r="A37" s="512">
        <v>34</v>
      </c>
      <c r="B37" s="540" t="s">
        <v>57</v>
      </c>
      <c r="C37" s="514" t="s">
        <v>58</v>
      </c>
      <c r="D37" s="489" t="s">
        <v>23</v>
      </c>
      <c r="E37" s="519"/>
      <c r="F37" s="516"/>
    </row>
    <row r="38" spans="1:6" ht="14.25" customHeight="1">
      <c r="A38" s="512">
        <v>35</v>
      </c>
      <c r="B38" s="540" t="s">
        <v>59</v>
      </c>
      <c r="C38" s="514" t="s">
        <v>215</v>
      </c>
      <c r="D38" s="489" t="s">
        <v>46</v>
      </c>
      <c r="E38" s="519"/>
      <c r="F38" s="516"/>
    </row>
    <row r="39" spans="1:6" ht="14.25" customHeight="1">
      <c r="A39" s="512">
        <v>36</v>
      </c>
      <c r="B39" s="540" t="s">
        <v>712</v>
      </c>
      <c r="C39" s="514" t="s">
        <v>711</v>
      </c>
      <c r="D39" s="489"/>
      <c r="E39" s="542">
        <f>IF(E37=0,0,'ТИП-ПРОИЗ'!E47/Коефициенти!E37*3600)</f>
        <v>0</v>
      </c>
      <c r="F39" s="543">
        <f>IF(F37=0,0,'ТИП-ПРОИЗ'!F47/Коефициенти!F37*3600)</f>
        <v>0</v>
      </c>
    </row>
    <row r="40" spans="1:6" ht="14.25" customHeight="1">
      <c r="A40" s="512">
        <v>37</v>
      </c>
      <c r="B40" s="540" t="s">
        <v>709</v>
      </c>
      <c r="C40" s="514" t="s">
        <v>50</v>
      </c>
      <c r="D40" s="489" t="s">
        <v>710</v>
      </c>
      <c r="E40" s="542">
        <f>SUM(E38,-E39)/3600*860</f>
        <v>0</v>
      </c>
      <c r="F40" s="543">
        <f>SUM(F38,-F39)/3600*860</f>
        <v>0</v>
      </c>
    </row>
    <row r="41" spans="1:6" ht="14.25" customHeight="1">
      <c r="A41" s="512">
        <v>38</v>
      </c>
      <c r="B41" s="538" t="s">
        <v>60</v>
      </c>
      <c r="C41" s="520" t="s">
        <v>61</v>
      </c>
      <c r="D41" s="489" t="s">
        <v>23</v>
      </c>
      <c r="E41" s="519"/>
      <c r="F41" s="516"/>
    </row>
    <row r="42" spans="1:6" ht="14.25" customHeight="1">
      <c r="A42" s="512">
        <v>39</v>
      </c>
      <c r="B42" s="544" t="s">
        <v>62</v>
      </c>
      <c r="C42" s="514" t="s">
        <v>216</v>
      </c>
      <c r="D42" s="489" t="s">
        <v>46</v>
      </c>
      <c r="E42" s="519"/>
      <c r="F42" s="516"/>
    </row>
    <row r="43" spans="1:6" ht="14.25" customHeight="1">
      <c r="A43" s="512">
        <v>40</v>
      </c>
      <c r="B43" s="538" t="s">
        <v>82</v>
      </c>
      <c r="C43" s="520" t="s">
        <v>63</v>
      </c>
      <c r="D43" s="536" t="s">
        <v>23</v>
      </c>
      <c r="E43" s="515" t="s">
        <v>776</v>
      </c>
      <c r="F43" s="516" t="s">
        <v>776</v>
      </c>
    </row>
    <row r="44" spans="1:6" ht="14.25" customHeight="1">
      <c r="A44" s="512">
        <v>41</v>
      </c>
      <c r="B44" s="538" t="s">
        <v>64</v>
      </c>
      <c r="C44" s="520" t="s">
        <v>217</v>
      </c>
      <c r="D44" s="575" t="s">
        <v>46</v>
      </c>
      <c r="E44" s="515" t="s">
        <v>776</v>
      </c>
      <c r="F44" s="516" t="s">
        <v>776</v>
      </c>
    </row>
    <row r="45" spans="1:6" ht="14.25" customHeight="1">
      <c r="A45" s="512">
        <v>42</v>
      </c>
      <c r="B45" s="540" t="s">
        <v>65</v>
      </c>
      <c r="C45" s="514" t="s">
        <v>66</v>
      </c>
      <c r="D45" s="489" t="s">
        <v>412</v>
      </c>
      <c r="E45" s="515" t="s">
        <v>776</v>
      </c>
      <c r="F45" s="516" t="s">
        <v>776</v>
      </c>
    </row>
    <row r="46" spans="1:6" ht="14.25" customHeight="1">
      <c r="A46" s="512">
        <v>43</v>
      </c>
      <c r="B46" s="540" t="s">
        <v>67</v>
      </c>
      <c r="C46" s="514" t="s">
        <v>66</v>
      </c>
      <c r="D46" s="489" t="s">
        <v>412</v>
      </c>
      <c r="E46" s="515" t="s">
        <v>776</v>
      </c>
      <c r="F46" s="516" t="s">
        <v>776</v>
      </c>
    </row>
    <row r="47" spans="1:6" ht="14.25" customHeight="1">
      <c r="A47" s="512">
        <v>44</v>
      </c>
      <c r="B47" s="538" t="s">
        <v>68</v>
      </c>
      <c r="C47" s="514" t="s">
        <v>69</v>
      </c>
      <c r="D47" s="489" t="s">
        <v>70</v>
      </c>
      <c r="E47" s="515" t="s">
        <v>776</v>
      </c>
      <c r="F47" s="516" t="s">
        <v>776</v>
      </c>
    </row>
    <row r="48" spans="1:6" ht="14.25" customHeight="1"/>
    <row r="49" spans="1:7" ht="14.25" customHeight="1"/>
    <row r="50" spans="1:7" ht="14.25" customHeight="1"/>
    <row r="51" spans="1:7" ht="14.25" customHeight="1"/>
    <row r="52" spans="1:7" ht="15.75">
      <c r="A52" s="1" t="str">
        <f>'ТИП-ПРОИЗ'!A138</f>
        <v>Ръководител отдел БРП:</v>
      </c>
      <c r="B52" s="545"/>
      <c r="D52" s="546" t="str">
        <f>Разходи!$E$91</f>
        <v>Изп. директор:</v>
      </c>
      <c r="E52" s="547"/>
      <c r="F52" s="547"/>
      <c r="G52" s="548"/>
    </row>
    <row r="53" spans="1:7" ht="12.75">
      <c r="A53" s="1"/>
      <c r="B53" s="549" t="str">
        <f>'ТИП-ПРОИЗ'!B139</f>
        <v>/ Т.Генджев /</v>
      </c>
      <c r="D53" s="548"/>
      <c r="E53" s="816" t="str">
        <f>Разходи!$F$93</f>
        <v xml:space="preserve"> / С.Желев /</v>
      </c>
      <c r="F53" s="816"/>
      <c r="G53" s="816"/>
    </row>
    <row r="54" spans="1:7" ht="14.25" customHeight="1">
      <c r="B54" s="537"/>
      <c r="C54" s="537"/>
      <c r="D54" s="537"/>
      <c r="E54" s="550"/>
      <c r="F54" s="550"/>
    </row>
    <row r="55" spans="1:7" ht="14.25" customHeight="1">
      <c r="B55" s="537"/>
      <c r="C55" s="537"/>
      <c r="D55" s="537"/>
      <c r="E55" s="551"/>
      <c r="F55" s="551"/>
    </row>
    <row r="56" spans="1:7" ht="14.25" customHeight="1">
      <c r="E56" s="552"/>
      <c r="F56" s="552"/>
    </row>
    <row r="57" spans="1:7" ht="14.25" customHeight="1"/>
    <row r="58" spans="1:7" ht="14.25" customHeight="1"/>
    <row r="59" spans="1:7" ht="14.25" customHeight="1">
      <c r="A59" s="1"/>
    </row>
    <row r="60" spans="1:7" ht="12.75">
      <c r="A60" s="1"/>
    </row>
    <row r="61" spans="1:7" ht="12.75">
      <c r="A61" s="1"/>
    </row>
    <row r="62" spans="1:7" ht="12.75">
      <c r="A62" s="75"/>
      <c r="D62" s="19"/>
    </row>
    <row r="63" spans="1:7" ht="12.75">
      <c r="A63" s="75"/>
      <c r="D63" s="19"/>
    </row>
    <row r="64" spans="1:7" ht="12.75">
      <c r="A64" s="75"/>
      <c r="D64" s="19"/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</sheetData>
  <mergeCells count="8">
    <mergeCell ref="B1:C1"/>
    <mergeCell ref="B3:C3"/>
    <mergeCell ref="B4:C4"/>
    <mergeCell ref="E53:G53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S328"/>
  <sheetViews>
    <sheetView showZeros="0" topLeftCell="A37" zoomScaleNormal="100" workbookViewId="0">
      <selection activeCell="K75" sqref="K75"/>
    </sheetView>
  </sheetViews>
  <sheetFormatPr defaultColWidth="0" defaultRowHeight="12.75" zeroHeight="1"/>
  <cols>
    <col min="1" max="1" width="3.5703125" style="122" customWidth="1"/>
    <col min="2" max="2" width="27.5703125" style="122" customWidth="1"/>
    <col min="3" max="3" width="8.5703125" style="122" customWidth="1"/>
    <col min="4" max="4" width="9.5703125" style="122" customWidth="1"/>
    <col min="5" max="8" width="8.5703125" style="122" customWidth="1"/>
    <col min="9" max="10" width="8.5703125" style="97" customWidth="1"/>
    <col min="11" max="12" width="8.5703125" style="122" customWidth="1"/>
    <col min="13" max="18" width="0" style="122" hidden="1" customWidth="1"/>
    <col min="19" max="19" width="10.5703125" style="122" hidden="1" customWidth="1"/>
    <col min="20" max="16384" width="0" style="122" hidden="1"/>
  </cols>
  <sheetData>
    <row r="1" spans="1:12" ht="12.75" customHeight="1">
      <c r="A1" s="142">
        <v>1</v>
      </c>
      <c r="B1" s="836" t="s">
        <v>595</v>
      </c>
      <c r="C1" s="836"/>
      <c r="D1" s="836"/>
      <c r="E1" s="836"/>
      <c r="F1" s="836"/>
      <c r="G1" s="836"/>
      <c r="H1" s="836"/>
      <c r="I1" s="836"/>
      <c r="J1" s="592"/>
      <c r="K1" s="123" t="s">
        <v>691</v>
      </c>
    </row>
    <row r="2" spans="1:12" ht="12.75" customHeight="1">
      <c r="B2" s="836" t="str">
        <f>'ТИП-ПРОИЗ'!$B$3</f>
        <v>"Топлофикация- Русе" АД</v>
      </c>
      <c r="C2" s="836"/>
      <c r="D2" s="836"/>
      <c r="E2" s="836"/>
      <c r="F2" s="836"/>
      <c r="G2" s="836"/>
      <c r="H2" s="836"/>
      <c r="I2" s="836"/>
      <c r="J2" s="592"/>
      <c r="K2" s="421"/>
    </row>
    <row r="3" spans="1:12"/>
    <row r="4" spans="1:12">
      <c r="A4" s="143" t="s">
        <v>0</v>
      </c>
      <c r="B4" s="144" t="s">
        <v>385</v>
      </c>
      <c r="C4" s="143" t="s">
        <v>378</v>
      </c>
      <c r="D4" s="834">
        <f>IF(D6=0,0,(D6/D8-D7)*860/D6)</f>
        <v>0</v>
      </c>
      <c r="E4" s="834"/>
      <c r="F4" s="834"/>
      <c r="G4" s="834"/>
      <c r="H4" s="834"/>
      <c r="I4" s="834"/>
      <c r="J4" s="834"/>
      <c r="K4" s="834"/>
    </row>
    <row r="5" spans="1:12">
      <c r="A5" s="134">
        <v>1</v>
      </c>
      <c r="B5" s="134" t="s">
        <v>459</v>
      </c>
      <c r="C5" s="98"/>
      <c r="D5" s="98" t="s">
        <v>152</v>
      </c>
      <c r="E5" s="98" t="s">
        <v>234</v>
      </c>
      <c r="F5" s="98" t="s">
        <v>235</v>
      </c>
      <c r="G5" s="98" t="s">
        <v>236</v>
      </c>
      <c r="H5" s="98" t="s">
        <v>237</v>
      </c>
      <c r="I5" s="593" t="s">
        <v>238</v>
      </c>
      <c r="J5" s="593" t="s">
        <v>239</v>
      </c>
      <c r="K5" s="98" t="s">
        <v>442</v>
      </c>
    </row>
    <row r="6" spans="1:12">
      <c r="A6" s="98" t="s">
        <v>255</v>
      </c>
      <c r="B6" s="145" t="s">
        <v>657</v>
      </c>
      <c r="C6" s="98" t="s">
        <v>241</v>
      </c>
      <c r="D6" s="146">
        <f>SUM(E6:K6)</f>
        <v>0</v>
      </c>
      <c r="E6" s="64"/>
      <c r="F6" s="64"/>
      <c r="G6" s="64"/>
      <c r="H6" s="64"/>
      <c r="I6" s="686"/>
      <c r="J6" s="686"/>
      <c r="K6" s="64"/>
    </row>
    <row r="7" spans="1:12">
      <c r="A7" s="98" t="s">
        <v>256</v>
      </c>
      <c r="B7" s="145" t="s">
        <v>163</v>
      </c>
      <c r="C7" s="98" t="s">
        <v>240</v>
      </c>
      <c r="D7" s="146">
        <f>SUM(E7:K7)</f>
        <v>0</v>
      </c>
      <c r="E7" s="64"/>
      <c r="F7" s="64"/>
      <c r="G7" s="64"/>
      <c r="H7" s="64"/>
      <c r="I7" s="686"/>
      <c r="J7" s="686"/>
      <c r="K7" s="64"/>
    </row>
    <row r="8" spans="1:12">
      <c r="A8" s="98" t="s">
        <v>257</v>
      </c>
      <c r="B8" s="145" t="s">
        <v>242</v>
      </c>
      <c r="C8" s="98" t="s">
        <v>7</v>
      </c>
      <c r="D8" s="147">
        <f>IF(D6=0,0,SUMPRODUCT(E8:K8,E6:K6)/D6)</f>
        <v>0</v>
      </c>
      <c r="E8" s="65"/>
      <c r="F8" s="65"/>
      <c r="G8" s="65"/>
      <c r="H8" s="65"/>
      <c r="I8" s="687"/>
      <c r="J8" s="687"/>
      <c r="K8" s="65"/>
    </row>
    <row r="9" spans="1:12">
      <c r="A9" s="98" t="s">
        <v>258</v>
      </c>
      <c r="B9" s="145" t="s">
        <v>243</v>
      </c>
      <c r="C9" s="98" t="s">
        <v>7</v>
      </c>
      <c r="D9" s="147">
        <f>IF(D7=0,0,SUMPRODUCT(E9:K9,E7:K7)/D7)</f>
        <v>0</v>
      </c>
      <c r="E9" s="65"/>
      <c r="F9" s="65"/>
      <c r="G9" s="65"/>
      <c r="H9" s="65"/>
      <c r="I9" s="687"/>
      <c r="J9" s="687"/>
      <c r="K9" s="65"/>
    </row>
    <row r="10" spans="1:12">
      <c r="A10" s="98" t="s">
        <v>259</v>
      </c>
      <c r="B10" s="145" t="s">
        <v>386</v>
      </c>
      <c r="C10" s="98" t="s">
        <v>7</v>
      </c>
      <c r="D10" s="148">
        <f>SUM(D8:D9)</f>
        <v>0</v>
      </c>
      <c r="E10" s="148">
        <f t="shared" ref="E10:J10" si="0">SUM(E8:E9)</f>
        <v>0</v>
      </c>
      <c r="F10" s="148">
        <f t="shared" si="0"/>
        <v>0</v>
      </c>
      <c r="G10" s="148">
        <f t="shared" si="0"/>
        <v>0</v>
      </c>
      <c r="H10" s="148">
        <f t="shared" si="0"/>
        <v>0</v>
      </c>
      <c r="I10" s="688">
        <f t="shared" si="0"/>
        <v>0</v>
      </c>
      <c r="J10" s="688">
        <f t="shared" si="0"/>
        <v>0</v>
      </c>
      <c r="K10" s="148">
        <f>SUM(K8:K9)</f>
        <v>0</v>
      </c>
    </row>
    <row r="11" spans="1:12"/>
    <row r="12" spans="1:12">
      <c r="B12" s="835" t="s">
        <v>458</v>
      </c>
      <c r="C12" s="835"/>
      <c r="D12" s="835"/>
      <c r="E12" s="835"/>
      <c r="F12" s="835"/>
      <c r="G12" s="835"/>
      <c r="H12" s="835"/>
      <c r="I12" s="835"/>
      <c r="J12" s="835"/>
      <c r="K12" s="835"/>
    </row>
    <row r="13" spans="1:12"/>
    <row r="14" spans="1:12">
      <c r="A14" s="143" t="s">
        <v>0</v>
      </c>
      <c r="B14" s="134" t="s">
        <v>459</v>
      </c>
      <c r="C14" s="143" t="s">
        <v>378</v>
      </c>
      <c r="D14" s="825">
        <f>IF(D16=0,0,IF(D29=0,SUM(D16/D17,D26,D37/D39,-D22,-D42,-D43)*860/SUM(D16,D41),SUM(D16/D17,D26,-D30,-D31)*860/SUM(D16,D29)))</f>
        <v>0</v>
      </c>
      <c r="E14" s="826"/>
      <c r="F14" s="826"/>
      <c r="G14" s="826"/>
      <c r="H14" s="827"/>
      <c r="I14" s="822">
        <f>IF(I16=0,0,SUM(I16/I17,I26,-I19)*860/I16)</f>
        <v>0</v>
      </c>
      <c r="J14" s="823"/>
      <c r="K14" s="824"/>
    </row>
    <row r="15" spans="1:12">
      <c r="A15" s="134">
        <v>2</v>
      </c>
      <c r="B15" s="384" t="s">
        <v>457</v>
      </c>
      <c r="C15" s="98"/>
      <c r="D15" s="362" t="s">
        <v>152</v>
      </c>
      <c r="E15" s="98" t="s">
        <v>268</v>
      </c>
      <c r="F15" s="98"/>
      <c r="G15" s="98"/>
      <c r="H15" s="98"/>
      <c r="I15" s="385" t="s">
        <v>152</v>
      </c>
      <c r="J15" s="593" t="s">
        <v>268</v>
      </c>
      <c r="K15" s="98" t="s">
        <v>269</v>
      </c>
      <c r="L15" s="66"/>
    </row>
    <row r="16" spans="1:12">
      <c r="A16" s="98" t="s">
        <v>271</v>
      </c>
      <c r="B16" s="145" t="s">
        <v>658</v>
      </c>
      <c r="C16" s="98" t="s">
        <v>241</v>
      </c>
      <c r="D16" s="386">
        <f>SUM(E16:H16)</f>
        <v>0</v>
      </c>
      <c r="E16" s="387"/>
      <c r="F16" s="387"/>
      <c r="G16" s="387"/>
      <c r="H16" s="387"/>
      <c r="I16" s="689">
        <f>SUM(J16:K16)</f>
        <v>0</v>
      </c>
      <c r="J16" s="692"/>
      <c r="K16" s="387"/>
      <c r="L16" s="66"/>
    </row>
    <row r="17" spans="1:12">
      <c r="A17" s="98" t="s">
        <v>272</v>
      </c>
      <c r="B17" s="145" t="s">
        <v>270</v>
      </c>
      <c r="C17" s="98" t="s">
        <v>7</v>
      </c>
      <c r="D17" s="147">
        <f>IF(D16=0,0,SUMPRODUCT(E16:H16,E17:H17)/D16)</f>
        <v>0</v>
      </c>
      <c r="E17" s="65"/>
      <c r="F17" s="65"/>
      <c r="G17" s="65"/>
      <c r="H17" s="65"/>
      <c r="I17" s="627">
        <f>IF(I16=0,0,SUMPRODUCT(J16:K16,J17:K17)/I16)</f>
        <v>0</v>
      </c>
      <c r="J17" s="687"/>
      <c r="K17" s="65"/>
      <c r="L17" s="66"/>
    </row>
    <row r="18" spans="1:12">
      <c r="A18" s="134">
        <v>3</v>
      </c>
      <c r="B18" s="145" t="s">
        <v>647</v>
      </c>
      <c r="C18" s="98"/>
      <c r="D18" s="147"/>
      <c r="E18" s="388" t="s">
        <v>645</v>
      </c>
      <c r="F18" s="388"/>
      <c r="G18" s="388"/>
      <c r="H18" s="388"/>
      <c r="I18" s="627"/>
      <c r="J18" s="388" t="s">
        <v>645</v>
      </c>
      <c r="K18" s="388" t="s">
        <v>646</v>
      </c>
      <c r="L18" s="66"/>
    </row>
    <row r="19" spans="1:12">
      <c r="A19" s="98" t="s">
        <v>260</v>
      </c>
      <c r="B19" s="145" t="s">
        <v>440</v>
      </c>
      <c r="C19" s="98" t="s">
        <v>240</v>
      </c>
      <c r="D19" s="386">
        <f>SUM(E19:H19)</f>
        <v>0</v>
      </c>
      <c r="E19" s="389">
        <f>SUM(E20:E22)</f>
        <v>0</v>
      </c>
      <c r="F19" s="389">
        <f>SUM(F20:F22)</f>
        <v>0</v>
      </c>
      <c r="G19" s="389">
        <f>SUM(G20:G22)</f>
        <v>0</v>
      </c>
      <c r="H19" s="389">
        <f>SUM(H20:H22)</f>
        <v>0</v>
      </c>
      <c r="I19" s="689">
        <f>SUM(J19:K19)</f>
        <v>0</v>
      </c>
      <c r="J19" s="693">
        <f>SUM(J20:J22)</f>
        <v>0</v>
      </c>
      <c r="K19" s="389">
        <f>SUM(K20:K22)</f>
        <v>0</v>
      </c>
      <c r="L19" s="66"/>
    </row>
    <row r="20" spans="1:12">
      <c r="A20" s="98" t="s">
        <v>261</v>
      </c>
      <c r="B20" s="145" t="s">
        <v>444</v>
      </c>
      <c r="C20" s="98" t="s">
        <v>240</v>
      </c>
      <c r="D20" s="386">
        <f>SUM(E20:H20)</f>
        <v>0</v>
      </c>
      <c r="E20" s="387"/>
      <c r="F20" s="387"/>
      <c r="G20" s="387"/>
      <c r="H20" s="387"/>
      <c r="I20" s="689">
        <f>SUM(J20:K20)</f>
        <v>0</v>
      </c>
      <c r="J20" s="692"/>
      <c r="K20" s="387"/>
      <c r="L20" s="66"/>
    </row>
    <row r="21" spans="1:12">
      <c r="A21" s="98" t="s">
        <v>545</v>
      </c>
      <c r="B21" s="145" t="s">
        <v>443</v>
      </c>
      <c r="C21" s="98" t="s">
        <v>240</v>
      </c>
      <c r="D21" s="386">
        <f>SUM(E21:H21)</f>
        <v>0</v>
      </c>
      <c r="E21" s="387"/>
      <c r="F21" s="387"/>
      <c r="G21" s="387"/>
      <c r="H21" s="387"/>
      <c r="I21" s="689">
        <f>SUM(J21:K21)</f>
        <v>0</v>
      </c>
      <c r="J21" s="692"/>
      <c r="K21" s="387"/>
      <c r="L21" s="66"/>
    </row>
    <row r="22" spans="1:12">
      <c r="A22" s="98" t="s">
        <v>593</v>
      </c>
      <c r="B22" s="145" t="s">
        <v>445</v>
      </c>
      <c r="C22" s="98" t="s">
        <v>240</v>
      </c>
      <c r="D22" s="386">
        <f>SUM(E22:H22)</f>
        <v>0</v>
      </c>
      <c r="E22" s="387"/>
      <c r="F22" s="387"/>
      <c r="G22" s="387"/>
      <c r="H22" s="387"/>
      <c r="I22" s="689">
        <f>SUM(J22:K22)</f>
        <v>0</v>
      </c>
      <c r="J22" s="692"/>
      <c r="K22" s="387"/>
      <c r="L22" s="66"/>
    </row>
    <row r="23" spans="1:12">
      <c r="A23" s="98" t="s">
        <v>546</v>
      </c>
      <c r="B23" s="145" t="s">
        <v>441</v>
      </c>
      <c r="C23" s="98" t="s">
        <v>7</v>
      </c>
      <c r="D23" s="147">
        <f t="shared" ref="D23:K23" si="1">IF(D17=0,0,IF((D16/D17)=0,0,SUM(D21:D22)/(D16/D17)))</f>
        <v>0</v>
      </c>
      <c r="E23" s="147">
        <f t="shared" si="1"/>
        <v>0</v>
      </c>
      <c r="F23" s="147">
        <f t="shared" si="1"/>
        <v>0</v>
      </c>
      <c r="G23" s="147">
        <f t="shared" si="1"/>
        <v>0</v>
      </c>
      <c r="H23" s="147">
        <f t="shared" si="1"/>
        <v>0</v>
      </c>
      <c r="I23" s="627">
        <f t="shared" si="1"/>
        <v>0</v>
      </c>
      <c r="J23" s="627">
        <f t="shared" si="1"/>
        <v>0</v>
      </c>
      <c r="K23" s="147">
        <f t="shared" si="1"/>
        <v>0</v>
      </c>
      <c r="L23" s="66"/>
    </row>
    <row r="24" spans="1:12">
      <c r="A24" s="98" t="s">
        <v>547</v>
      </c>
      <c r="B24" s="145" t="s">
        <v>315</v>
      </c>
      <c r="C24" s="98" t="s">
        <v>162</v>
      </c>
      <c r="D24" s="386">
        <f>SUM(E24:H24)</f>
        <v>0</v>
      </c>
      <c r="E24" s="390"/>
      <c r="F24" s="390"/>
      <c r="G24" s="390"/>
      <c r="H24" s="390"/>
      <c r="I24" s="689">
        <f>SUM(J24:K24)</f>
        <v>0</v>
      </c>
      <c r="J24" s="633"/>
      <c r="K24" s="390"/>
      <c r="L24" s="66"/>
    </row>
    <row r="25" spans="1:12">
      <c r="A25" s="98" t="s">
        <v>548</v>
      </c>
      <c r="B25" s="145" t="s">
        <v>316</v>
      </c>
      <c r="C25" s="98" t="s">
        <v>162</v>
      </c>
      <c r="D25" s="386">
        <f>SUM(E25:H25)</f>
        <v>0</v>
      </c>
      <c r="E25" s="390"/>
      <c r="F25" s="390"/>
      <c r="G25" s="390"/>
      <c r="H25" s="390"/>
      <c r="I25" s="689">
        <f>SUM(J25:K25)</f>
        <v>0</v>
      </c>
      <c r="J25" s="633"/>
      <c r="K25" s="390"/>
      <c r="L25" s="66"/>
    </row>
    <row r="26" spans="1:12">
      <c r="A26" s="98" t="s">
        <v>648</v>
      </c>
      <c r="B26" s="145" t="s">
        <v>643</v>
      </c>
      <c r="C26" s="382" t="s">
        <v>164</v>
      </c>
      <c r="D26" s="386">
        <f>SUM(E26:H26)</f>
        <v>0</v>
      </c>
      <c r="E26" s="390"/>
      <c r="F26" s="390"/>
      <c r="G26" s="390"/>
      <c r="H26" s="390"/>
      <c r="I26" s="689"/>
      <c r="J26" s="633"/>
      <c r="K26" s="390"/>
      <c r="L26" s="66"/>
    </row>
    <row r="27" spans="1:12">
      <c r="A27" s="98" t="s">
        <v>549</v>
      </c>
      <c r="B27" s="145" t="s">
        <v>655</v>
      </c>
      <c r="C27" s="382" t="s">
        <v>7</v>
      </c>
      <c r="D27" s="391">
        <f t="shared" ref="D27:K27" si="2">IF(D16=0,0,IF((1-D17)=0,0,IF(D17=0,0,D19/(D16*(1-D17)/D17+D26))))</f>
        <v>0</v>
      </c>
      <c r="E27" s="391">
        <f t="shared" si="2"/>
        <v>0</v>
      </c>
      <c r="F27" s="391">
        <f t="shared" si="2"/>
        <v>0</v>
      </c>
      <c r="G27" s="391">
        <f t="shared" si="2"/>
        <v>0</v>
      </c>
      <c r="H27" s="391">
        <f t="shared" si="2"/>
        <v>0</v>
      </c>
      <c r="I27" s="690">
        <f t="shared" si="2"/>
        <v>0</v>
      </c>
      <c r="J27" s="690">
        <f t="shared" si="2"/>
        <v>0</v>
      </c>
      <c r="K27" s="391">
        <f t="shared" si="2"/>
        <v>0</v>
      </c>
      <c r="L27" s="66"/>
    </row>
    <row r="28" spans="1:12">
      <c r="A28" s="98">
        <v>4</v>
      </c>
      <c r="B28" s="145" t="s">
        <v>650</v>
      </c>
      <c r="C28" s="382"/>
      <c r="D28" s="147"/>
      <c r="E28" s="98" t="s">
        <v>700</v>
      </c>
      <c r="F28" s="98"/>
      <c r="G28" s="98"/>
      <c r="H28" s="98"/>
      <c r="I28" s="828"/>
      <c r="J28" s="831"/>
      <c r="K28" s="831"/>
      <c r="L28" s="66"/>
    </row>
    <row r="29" spans="1:12">
      <c r="A29" s="98" t="s">
        <v>251</v>
      </c>
      <c r="B29" s="145" t="s">
        <v>659</v>
      </c>
      <c r="C29" s="382" t="s">
        <v>241</v>
      </c>
      <c r="D29" s="386">
        <f>SUM(E29:H29)</f>
        <v>0</v>
      </c>
      <c r="E29" s="387"/>
      <c r="F29" s="387"/>
      <c r="G29" s="387"/>
      <c r="H29" s="387"/>
      <c r="I29" s="829"/>
      <c r="J29" s="832"/>
      <c r="K29" s="832"/>
      <c r="L29" s="66"/>
    </row>
    <row r="30" spans="1:12">
      <c r="A30" s="98" t="s">
        <v>252</v>
      </c>
      <c r="B30" s="145" t="s">
        <v>450</v>
      </c>
      <c r="C30" s="382" t="s">
        <v>240</v>
      </c>
      <c r="D30" s="386">
        <f>SUM(E30:H30)</f>
        <v>0</v>
      </c>
      <c r="E30" s="390"/>
      <c r="F30" s="390"/>
      <c r="G30" s="390"/>
      <c r="H30" s="390"/>
      <c r="I30" s="829"/>
      <c r="J30" s="832"/>
      <c r="K30" s="832"/>
      <c r="L30" s="66"/>
    </row>
    <row r="31" spans="1:12">
      <c r="A31" s="98" t="s">
        <v>550</v>
      </c>
      <c r="B31" s="145" t="s">
        <v>451</v>
      </c>
      <c r="C31" s="382" t="s">
        <v>240</v>
      </c>
      <c r="D31" s="386">
        <f>SUM(E31:H31)</f>
        <v>0</v>
      </c>
      <c r="E31" s="390"/>
      <c r="F31" s="390"/>
      <c r="G31" s="390"/>
      <c r="H31" s="390"/>
      <c r="I31" s="829"/>
      <c r="J31" s="832"/>
      <c r="K31" s="832"/>
      <c r="L31" s="66"/>
    </row>
    <row r="32" spans="1:12">
      <c r="A32" s="98" t="s">
        <v>551</v>
      </c>
      <c r="B32" s="392" t="s">
        <v>453</v>
      </c>
      <c r="C32" s="98" t="s">
        <v>162</v>
      </c>
      <c r="D32" s="386">
        <f>SUM(E32:H32)</f>
        <v>0</v>
      </c>
      <c r="E32" s="390"/>
      <c r="F32" s="390"/>
      <c r="G32" s="390"/>
      <c r="H32" s="390"/>
      <c r="I32" s="829"/>
      <c r="J32" s="832"/>
      <c r="K32" s="832"/>
      <c r="L32" s="66"/>
    </row>
    <row r="33" spans="1:12">
      <c r="A33" s="98" t="s">
        <v>552</v>
      </c>
      <c r="B33" s="392" t="s">
        <v>452</v>
      </c>
      <c r="C33" s="98" t="s">
        <v>162</v>
      </c>
      <c r="D33" s="386">
        <f>SUM(E33:H33)</f>
        <v>0</v>
      </c>
      <c r="E33" s="390"/>
      <c r="F33" s="390"/>
      <c r="G33" s="390"/>
      <c r="H33" s="390"/>
      <c r="I33" s="830"/>
      <c r="J33" s="833"/>
      <c r="K33" s="833"/>
      <c r="L33" s="66"/>
    </row>
    <row r="34" spans="1:12" ht="14.25">
      <c r="A34" s="98" t="s">
        <v>553</v>
      </c>
      <c r="B34" s="383" t="s">
        <v>660</v>
      </c>
      <c r="C34" s="98" t="s">
        <v>589</v>
      </c>
      <c r="D34" s="103">
        <f>IF(D29=0,0,IF(D17=0,0,IF(SUM(D16,D29)=0,0,SUM(D16/D17,D26,-D22,-D30,-D31)/SUM(D16,D29)*1000)))</f>
        <v>0</v>
      </c>
      <c r="E34" s="103">
        <f>IF(E29=0,0,IF(E17=0,0,IF(SUM(E16,E29)=0,0,SUM(E16/E17,E26,-E22,-E30,-E31)/SUM(E16,E29)*1000)))</f>
        <v>0</v>
      </c>
      <c r="F34" s="103">
        <f>IF(F29=0,0,IF(F17=0,0,IF(SUM(F16,F29)=0,0,SUM(F16/F17,F26,-F22,-F30,-F31)/SUM(F16,F29)*1000)))</f>
        <v>0</v>
      </c>
      <c r="G34" s="103">
        <f>IF(G29=0,0,IF(G17=0,0,IF(SUM(G16,G29)=0,0,SUM(G16/G17,G26,-G22,-G30,-G31)/SUM(G16,G29)*1000)))</f>
        <v>0</v>
      </c>
      <c r="H34" s="103">
        <f>IF(H29=0,0,IF(H17=0,0,IF(SUM(H16,H29)=0,0,SUM(H16/H17,H26,-H22,-H30,-H31)/SUM(H16,H29)*1000)))</f>
        <v>0</v>
      </c>
      <c r="I34" s="611">
        <f>IF(I17=0,0,IF(I16=0,0,SUM(I16/I17,I26,-I20,-I21,-I22)*860/I16))</f>
        <v>0</v>
      </c>
      <c r="J34" s="611">
        <f>IF(J17=0,0,IF(J16=0,0,SUM(J16/J17,J26,-J20,-J21,-J22)*860/J16))</f>
        <v>0</v>
      </c>
      <c r="K34" s="103">
        <f>IF(K17=0,0,IF(K16=0,0,SUM(K16/K17,K26,-K20,-K21,-K22)*860/K16))</f>
        <v>0</v>
      </c>
      <c r="L34" s="66"/>
    </row>
    <row r="35" spans="1:12">
      <c r="A35" s="134">
        <v>5</v>
      </c>
      <c r="B35" s="145" t="s">
        <v>386</v>
      </c>
      <c r="C35" s="98" t="s">
        <v>7</v>
      </c>
      <c r="D35" s="148">
        <f>IF(D17=0,0,IF(D29=0,0,IF(SUM(D16/D17,D26)=0,0,SUM(D16,D29,D22,D30:D31)/SUM(D16/D17,D26))))</f>
        <v>0</v>
      </c>
      <c r="E35" s="148">
        <f>IF(E17=0,0,IF(E29=0,0,IF(SUM(E16/E17,E26)=0,0,SUM(E16,E29,E22,E30:E31)/SUM(E16/E17,E26))))</f>
        <v>0</v>
      </c>
      <c r="F35" s="148">
        <f>IF(F17=0,0,IF(F29=0,0,IF(SUM(F16/F17,F26)=0,0,SUM(F16,F29,F22,F30:F31)/SUM(F16/F17,F26))))</f>
        <v>0</v>
      </c>
      <c r="G35" s="148">
        <f>IF(G17=0,0,IF(G29=0,0,IF(SUM(G16/G17,G26)=0,0,SUM(G16,G29,G22,G30:G31)/SUM(G16/G17,G26))))</f>
        <v>0</v>
      </c>
      <c r="H35" s="148">
        <f>IF(H17=0,0,IF(H29=0,0,IF(SUM(H16/H17,H26)=0,0,SUM(H16,H29,H22,H30:H31)/SUM(H16/H17,H26))))</f>
        <v>0</v>
      </c>
      <c r="I35" s="691">
        <f>SUM(I17,I23)</f>
        <v>0</v>
      </c>
      <c r="J35" s="688">
        <f>SUM(J17,J23)</f>
        <v>0</v>
      </c>
      <c r="K35" s="148">
        <f>SUM(K17,K23)</f>
        <v>0</v>
      </c>
      <c r="L35" s="66"/>
    </row>
    <row r="36" spans="1:12">
      <c r="A36" s="98">
        <v>6</v>
      </c>
      <c r="B36" s="145" t="s">
        <v>649</v>
      </c>
      <c r="C36" s="382"/>
      <c r="D36" s="386"/>
      <c r="E36" s="393" t="s">
        <v>454</v>
      </c>
      <c r="F36" s="393" t="s">
        <v>455</v>
      </c>
      <c r="G36" s="393" t="s">
        <v>456</v>
      </c>
      <c r="H36" s="393" t="s">
        <v>644</v>
      </c>
      <c r="L36" s="66"/>
    </row>
    <row r="37" spans="1:12">
      <c r="A37" s="98" t="s">
        <v>497</v>
      </c>
      <c r="B37" s="145" t="s">
        <v>446</v>
      </c>
      <c r="C37" s="382" t="s">
        <v>240</v>
      </c>
      <c r="D37" s="386">
        <f>SUM(E37:H37)</f>
        <v>0</v>
      </c>
      <c r="E37" s="390"/>
      <c r="F37" s="390"/>
      <c r="G37" s="390"/>
      <c r="H37" s="390"/>
      <c r="L37" s="66"/>
    </row>
    <row r="38" spans="1:12">
      <c r="A38" s="98" t="s">
        <v>498</v>
      </c>
      <c r="B38" s="145" t="s">
        <v>447</v>
      </c>
      <c r="C38" s="382" t="s">
        <v>162</v>
      </c>
      <c r="D38" s="386">
        <f>SUM(E38:H38)</f>
        <v>0</v>
      </c>
      <c r="E38" s="390"/>
      <c r="F38" s="390"/>
      <c r="G38" s="390"/>
      <c r="H38" s="390"/>
      <c r="L38" s="66"/>
    </row>
    <row r="39" spans="1:12">
      <c r="A39" s="98" t="s">
        <v>652</v>
      </c>
      <c r="B39" s="394" t="s">
        <v>449</v>
      </c>
      <c r="C39" s="382" t="s">
        <v>7</v>
      </c>
      <c r="D39" s="147">
        <f>IF(D37=0,0,SUMPRODUCT(E37:H37,E39:H39)/D37)</f>
        <v>0</v>
      </c>
      <c r="E39" s="65"/>
      <c r="F39" s="65"/>
      <c r="G39" s="65"/>
      <c r="H39" s="65"/>
      <c r="L39" s="66"/>
    </row>
    <row r="40" spans="1:12">
      <c r="A40" s="98">
        <v>7</v>
      </c>
      <c r="B40" s="145" t="s">
        <v>651</v>
      </c>
      <c r="C40" s="382"/>
      <c r="D40" s="147"/>
      <c r="E40" s="98" t="s">
        <v>583</v>
      </c>
      <c r="F40" s="98" t="s">
        <v>584</v>
      </c>
      <c r="G40" s="98" t="s">
        <v>585</v>
      </c>
      <c r="H40" s="98" t="s">
        <v>586</v>
      </c>
      <c r="L40" s="66"/>
    </row>
    <row r="41" spans="1:12">
      <c r="A41" s="98" t="s">
        <v>503</v>
      </c>
      <c r="B41" s="394" t="s">
        <v>448</v>
      </c>
      <c r="C41" s="382" t="s">
        <v>241</v>
      </c>
      <c r="D41" s="386">
        <f>SUM(E41:H41)</f>
        <v>0</v>
      </c>
      <c r="E41" s="387"/>
      <c r="F41" s="387"/>
      <c r="G41" s="387"/>
      <c r="H41" s="387"/>
      <c r="L41" s="66"/>
    </row>
    <row r="42" spans="1:12">
      <c r="A42" s="98" t="s">
        <v>504</v>
      </c>
      <c r="B42" s="145" t="s">
        <v>450</v>
      </c>
      <c r="C42" s="382" t="s">
        <v>240</v>
      </c>
      <c r="D42" s="386">
        <f>SUM(E42:H42)</f>
        <v>0</v>
      </c>
      <c r="E42" s="390"/>
      <c r="F42" s="390"/>
      <c r="G42" s="390"/>
      <c r="H42" s="390"/>
      <c r="L42" s="66"/>
    </row>
    <row r="43" spans="1:12">
      <c r="A43" s="98" t="s">
        <v>505</v>
      </c>
      <c r="B43" s="145" t="s">
        <v>451</v>
      </c>
      <c r="C43" s="382" t="s">
        <v>240</v>
      </c>
      <c r="D43" s="386">
        <f>SUM(E43:H43)</f>
        <v>0</v>
      </c>
      <c r="E43" s="390"/>
      <c r="F43" s="390"/>
      <c r="G43" s="390"/>
      <c r="H43" s="390"/>
      <c r="L43" s="66"/>
    </row>
    <row r="44" spans="1:12">
      <c r="A44" s="98" t="s">
        <v>653</v>
      </c>
      <c r="B44" s="392" t="s">
        <v>453</v>
      </c>
      <c r="C44" s="98" t="s">
        <v>162</v>
      </c>
      <c r="D44" s="386">
        <f>SUM(E44:H44)</f>
        <v>0</v>
      </c>
      <c r="E44" s="390"/>
      <c r="F44" s="390"/>
      <c r="G44" s="390"/>
      <c r="H44" s="390"/>
      <c r="L44" s="66"/>
    </row>
    <row r="45" spans="1:12">
      <c r="A45" s="98" t="s">
        <v>654</v>
      </c>
      <c r="B45" s="392" t="s">
        <v>452</v>
      </c>
      <c r="C45" s="98" t="s">
        <v>162</v>
      </c>
      <c r="D45" s="386">
        <f>SUM(E45:H45)</f>
        <v>0</v>
      </c>
      <c r="E45" s="390"/>
      <c r="F45" s="390"/>
      <c r="G45" s="390"/>
      <c r="H45" s="390"/>
      <c r="L45" s="66"/>
    </row>
    <row r="46" spans="1:12" ht="14.25">
      <c r="A46" s="98" t="s">
        <v>661</v>
      </c>
      <c r="B46" s="383" t="s">
        <v>660</v>
      </c>
      <c r="C46" s="98" t="s">
        <v>589</v>
      </c>
      <c r="D46" s="103">
        <f>IF(D41=0,0,IF($D$17=0,0,IF(D39=0,0,SUM($D$16/$D$17,D26,-$D$22,D37/D39,-D42,-D43)*860/SUM($D$16,D41))))</f>
        <v>0</v>
      </c>
      <c r="E46" s="103">
        <f>IF(E41=0,0,IF($E$17=0,0,IF(COUNT($E$37:$H$37)=0,0,IF(E39=0,0,SUM(($E$16/$E$17-$E$22)/COUNT($E$37:$H$37),E37/E39,-E42,-E43)*860/SUM($E$16,E41)))))</f>
        <v>0</v>
      </c>
      <c r="F46" s="103">
        <f>IF(F41=0,0,IF($E$17=0,0,IF(COUNT($E$37:$H$37)=0,0,IF(F39=0,0,SUM(($E$16/$E$17-$E$22)/COUNT($E$37:$H$37),F37/F39,-F42,-F43)*860/SUM($E$16,F41)))))</f>
        <v>0</v>
      </c>
      <c r="G46" s="103">
        <f>IF(G41=0,0,IF($E$17=0,0,IF(COUNT($E$37:$H$37)=0,0,IF(G39=0,0,SUM(($E$16/$E$17-$E$22)/COUNT($E$37:$H$37),G37/G39,-G42,-G43)*860/SUM($E$16,G41)))))</f>
        <v>0</v>
      </c>
      <c r="H46" s="103">
        <f>IF(H41=0,0,IF($E$17=0,0,IF(COUNT($E$37:$H$37)=0,0,IF(H39=0,0,SUM(($E$16/$E$17-$E$22)/COUNT($E$37:$H$37),H37/H39,-H42,-H43)*860/SUM($E$16,H41)))))</f>
        <v>0</v>
      </c>
      <c r="L46" s="66"/>
    </row>
    <row r="47" spans="1:12">
      <c r="A47" s="98">
        <v>8</v>
      </c>
      <c r="B47" s="145" t="s">
        <v>386</v>
      </c>
      <c r="C47" s="98" t="s">
        <v>7</v>
      </c>
      <c r="D47" s="148">
        <f>IF(D37=0,0,IF(D39=0,0,SUM(D41:D43)/(D37/D39)))</f>
        <v>0</v>
      </c>
      <c r="E47" s="148">
        <f>IF(E37=0,0,IF(E39=0,0,SUM(E41:E43)/(E37/E39)))</f>
        <v>0</v>
      </c>
      <c r="F47" s="148">
        <f>IF(F37=0,0,IF(F39=0,0,SUM(F41:F43)/(F37/F39)))</f>
        <v>0</v>
      </c>
      <c r="G47" s="148">
        <f>IF(G37=0,0,IF(G39=0,0,SUM(G41:G43)/(G37/G39)))</f>
        <v>0</v>
      </c>
      <c r="H47" s="148">
        <f>IF(H37=0,0,IF(H39=0,0,SUM(H41:H43)/(H37/H39)))</f>
        <v>0</v>
      </c>
      <c r="L47" s="66"/>
    </row>
    <row r="48" spans="1:12"/>
    <row r="49" spans="1:12">
      <c r="B49" s="770" t="s">
        <v>590</v>
      </c>
      <c r="C49" s="770"/>
      <c r="D49" s="770"/>
      <c r="E49" s="770"/>
      <c r="F49" s="770"/>
      <c r="G49" s="770"/>
      <c r="H49" s="770"/>
      <c r="I49" s="770"/>
      <c r="J49" s="770"/>
      <c r="K49" s="770"/>
    </row>
    <row r="50" spans="1:12"/>
    <row r="51" spans="1:12">
      <c r="A51" s="143" t="s">
        <v>0</v>
      </c>
      <c r="B51" s="134" t="s">
        <v>459</v>
      </c>
      <c r="C51" s="395"/>
      <c r="D51" s="821" t="s">
        <v>656</v>
      </c>
      <c r="E51" s="821"/>
      <c r="F51" s="821"/>
      <c r="G51" s="821"/>
      <c r="H51" s="821"/>
      <c r="I51" s="821"/>
      <c r="J51" s="821"/>
      <c r="K51" s="821"/>
    </row>
    <row r="52" spans="1:12">
      <c r="A52" s="98">
        <v>3</v>
      </c>
      <c r="B52" s="396" t="s">
        <v>571</v>
      </c>
      <c r="C52" s="98" t="s">
        <v>161</v>
      </c>
      <c r="D52" s="362" t="s">
        <v>152</v>
      </c>
      <c r="E52" s="98" t="s">
        <v>572</v>
      </c>
      <c r="F52" s="98" t="s">
        <v>573</v>
      </c>
      <c r="G52" s="98" t="s">
        <v>574</v>
      </c>
      <c r="H52" s="98" t="s">
        <v>575</v>
      </c>
      <c r="I52" s="593" t="s">
        <v>576</v>
      </c>
      <c r="J52" s="593" t="s">
        <v>577</v>
      </c>
      <c r="K52" s="98" t="s">
        <v>591</v>
      </c>
    </row>
    <row r="53" spans="1:12">
      <c r="A53" s="98" t="s">
        <v>260</v>
      </c>
      <c r="B53" s="383" t="s">
        <v>578</v>
      </c>
      <c r="C53" s="98"/>
      <c r="D53" s="110"/>
      <c r="E53" s="397"/>
      <c r="F53" s="397"/>
      <c r="G53" s="397"/>
      <c r="H53" s="397"/>
      <c r="I53" s="397" t="s">
        <v>776</v>
      </c>
      <c r="J53" s="397" t="s">
        <v>776</v>
      </c>
      <c r="K53" s="397" t="s">
        <v>776</v>
      </c>
    </row>
    <row r="54" spans="1:12">
      <c r="A54" s="98" t="s">
        <v>261</v>
      </c>
      <c r="B54" s="383" t="s">
        <v>579</v>
      </c>
      <c r="C54" s="98" t="s">
        <v>162</v>
      </c>
      <c r="D54" s="324">
        <f>SUM(E54:K54)</f>
        <v>0</v>
      </c>
      <c r="E54" s="9"/>
      <c r="F54" s="9"/>
      <c r="G54" s="9"/>
      <c r="H54" s="9"/>
      <c r="I54" s="9" t="s">
        <v>776</v>
      </c>
      <c r="J54" s="9" t="s">
        <v>776</v>
      </c>
      <c r="K54" s="9" t="s">
        <v>776</v>
      </c>
    </row>
    <row r="55" spans="1:12">
      <c r="A55" s="98" t="s">
        <v>545</v>
      </c>
      <c r="B55" s="383" t="s">
        <v>580</v>
      </c>
      <c r="C55" s="98" t="s">
        <v>46</v>
      </c>
      <c r="D55" s="110"/>
      <c r="E55" s="9"/>
      <c r="F55" s="9"/>
      <c r="G55" s="9"/>
      <c r="H55" s="9"/>
      <c r="I55" s="9" t="s">
        <v>776</v>
      </c>
      <c r="J55" s="9" t="s">
        <v>776</v>
      </c>
      <c r="K55" s="9" t="s">
        <v>776</v>
      </c>
    </row>
    <row r="56" spans="1:12">
      <c r="A56" s="98" t="s">
        <v>593</v>
      </c>
      <c r="B56" s="383" t="s">
        <v>581</v>
      </c>
      <c r="C56" s="98" t="s">
        <v>46</v>
      </c>
      <c r="D56" s="110"/>
      <c r="E56" s="9"/>
      <c r="F56" s="9"/>
      <c r="G56" s="9"/>
      <c r="H56" s="9"/>
      <c r="I56" s="9" t="s">
        <v>776</v>
      </c>
      <c r="J56" s="9" t="s">
        <v>776</v>
      </c>
      <c r="K56" s="9" t="s">
        <v>776</v>
      </c>
    </row>
    <row r="57" spans="1:12">
      <c r="A57" s="98" t="s">
        <v>546</v>
      </c>
      <c r="B57" s="383" t="s">
        <v>163</v>
      </c>
      <c r="C57" s="98" t="s">
        <v>164</v>
      </c>
      <c r="D57" s="324">
        <f>SUM(E57:K57)</f>
        <v>0</v>
      </c>
      <c r="E57" s="362">
        <f t="shared" ref="E57:H57" si="3">ROUND(E54*(E55-E56)/3600,3)</f>
        <v>0</v>
      </c>
      <c r="F57" s="362">
        <f t="shared" si="3"/>
        <v>0</v>
      </c>
      <c r="G57" s="362">
        <f t="shared" si="3"/>
        <v>0</v>
      </c>
      <c r="H57" s="362">
        <f t="shared" si="3"/>
        <v>0</v>
      </c>
      <c r="I57" s="362" t="s">
        <v>776</v>
      </c>
      <c r="J57" s="362" t="s">
        <v>776</v>
      </c>
      <c r="K57" s="362" t="s">
        <v>776</v>
      </c>
    </row>
    <row r="58" spans="1:12">
      <c r="A58" s="98" t="s">
        <v>547</v>
      </c>
      <c r="B58" s="384" t="s">
        <v>313</v>
      </c>
      <c r="C58" s="98" t="s">
        <v>240</v>
      </c>
      <c r="D58" s="324">
        <f>SUM(E58:K58)</f>
        <v>0</v>
      </c>
      <c r="E58" s="64"/>
      <c r="F58" s="64"/>
      <c r="G58" s="64"/>
      <c r="H58" s="64"/>
      <c r="I58" s="686"/>
      <c r="J58" s="686"/>
      <c r="K58" s="64"/>
    </row>
    <row r="59" spans="1:12">
      <c r="A59" s="98" t="s">
        <v>548</v>
      </c>
      <c r="B59" s="145" t="s">
        <v>376</v>
      </c>
      <c r="C59" s="98" t="s">
        <v>7</v>
      </c>
      <c r="D59" s="147">
        <f>IF(D58=0,0,SUMPRODUCT(E59:K59,E58:K58)/D58)</f>
        <v>0</v>
      </c>
      <c r="E59" s="65"/>
      <c r="F59" s="65"/>
      <c r="G59" s="65"/>
      <c r="H59" s="65"/>
      <c r="I59" s="687"/>
      <c r="J59" s="687"/>
      <c r="K59" s="65"/>
    </row>
    <row r="60" spans="1:12">
      <c r="A60" s="98">
        <v>4</v>
      </c>
      <c r="B60" s="396" t="s">
        <v>582</v>
      </c>
      <c r="C60" s="98"/>
      <c r="D60" s="110"/>
      <c r="E60" s="98" t="s">
        <v>583</v>
      </c>
      <c r="F60" s="98" t="s">
        <v>584</v>
      </c>
      <c r="G60" s="98" t="s">
        <v>585</v>
      </c>
      <c r="H60" s="98" t="s">
        <v>586</v>
      </c>
      <c r="I60" s="593" t="s">
        <v>587</v>
      </c>
      <c r="J60" s="593" t="s">
        <v>588</v>
      </c>
      <c r="K60" s="98" t="s">
        <v>592</v>
      </c>
    </row>
    <row r="61" spans="1:12">
      <c r="A61" s="98" t="s">
        <v>251</v>
      </c>
      <c r="B61" s="383" t="s">
        <v>578</v>
      </c>
      <c r="C61" s="102"/>
      <c r="D61" s="110"/>
      <c r="E61" s="398"/>
      <c r="F61" s="399"/>
      <c r="G61" s="399"/>
      <c r="H61" s="399"/>
      <c r="I61" s="399" t="s">
        <v>776</v>
      </c>
      <c r="J61" s="399" t="s">
        <v>776</v>
      </c>
      <c r="K61" s="399"/>
    </row>
    <row r="62" spans="1:12">
      <c r="A62" s="98" t="s">
        <v>252</v>
      </c>
      <c r="B62" s="394" t="s">
        <v>448</v>
      </c>
      <c r="C62" s="382" t="s">
        <v>241</v>
      </c>
      <c r="D62" s="386">
        <f>SUM(E62:G62)</f>
        <v>0</v>
      </c>
      <c r="E62" s="387"/>
      <c r="F62" s="387"/>
      <c r="G62" s="387"/>
      <c r="H62" s="387"/>
      <c r="I62" s="692" t="s">
        <v>776</v>
      </c>
      <c r="J62" s="692" t="s">
        <v>776</v>
      </c>
      <c r="K62" s="387"/>
      <c r="L62" s="66"/>
    </row>
    <row r="63" spans="1:12">
      <c r="A63" s="98" t="s">
        <v>550</v>
      </c>
      <c r="B63" s="145" t="s">
        <v>450</v>
      </c>
      <c r="C63" s="382" t="s">
        <v>240</v>
      </c>
      <c r="D63" s="386">
        <f>SUM(E63:G63)</f>
        <v>0</v>
      </c>
      <c r="E63" s="390"/>
      <c r="F63" s="390"/>
      <c r="G63" s="390"/>
      <c r="H63" s="390"/>
      <c r="I63" s="633" t="s">
        <v>776</v>
      </c>
      <c r="J63" s="633" t="s">
        <v>776</v>
      </c>
      <c r="K63" s="390"/>
      <c r="L63" s="66"/>
    </row>
    <row r="64" spans="1:12">
      <c r="A64" s="98" t="s">
        <v>551</v>
      </c>
      <c r="B64" s="145" t="s">
        <v>451</v>
      </c>
      <c r="C64" s="382" t="s">
        <v>240</v>
      </c>
      <c r="D64" s="386">
        <f>SUM(E64:G64)</f>
        <v>0</v>
      </c>
      <c r="E64" s="390"/>
      <c r="F64" s="390"/>
      <c r="G64" s="390"/>
      <c r="H64" s="390"/>
      <c r="I64" s="633" t="s">
        <v>776</v>
      </c>
      <c r="J64" s="633" t="s">
        <v>776</v>
      </c>
      <c r="K64" s="390"/>
      <c r="L64" s="66"/>
    </row>
    <row r="65" spans="1:12">
      <c r="A65" s="98" t="s">
        <v>552</v>
      </c>
      <c r="B65" s="392" t="s">
        <v>453</v>
      </c>
      <c r="C65" s="98" t="s">
        <v>162</v>
      </c>
      <c r="D65" s="386">
        <f>SUM(E65:G65)</f>
        <v>0</v>
      </c>
      <c r="E65" s="390"/>
      <c r="F65" s="390"/>
      <c r="G65" s="390"/>
      <c r="H65" s="390"/>
      <c r="I65" s="633"/>
      <c r="J65" s="633"/>
      <c r="K65" s="390"/>
      <c r="L65" s="66"/>
    </row>
    <row r="66" spans="1:12">
      <c r="A66" s="98" t="s">
        <v>553</v>
      </c>
      <c r="B66" s="392" t="s">
        <v>452</v>
      </c>
      <c r="C66" s="98" t="s">
        <v>162</v>
      </c>
      <c r="D66" s="386">
        <f>SUM(E66:G66)</f>
        <v>0</v>
      </c>
      <c r="E66" s="390"/>
      <c r="F66" s="390"/>
      <c r="G66" s="390"/>
      <c r="H66" s="390"/>
      <c r="I66" s="633"/>
      <c r="J66" s="633"/>
      <c r="K66" s="390"/>
      <c r="L66" s="66"/>
    </row>
    <row r="67" spans="1:12" ht="14.25">
      <c r="A67" s="98" t="s">
        <v>554</v>
      </c>
      <c r="B67" s="383" t="s">
        <v>660</v>
      </c>
      <c r="C67" s="98" t="s">
        <v>589</v>
      </c>
      <c r="D67" s="110">
        <f>IF(D62=0,0,SUMPRODUCT(E67:K67,E62:K62)/D62)</f>
        <v>0</v>
      </c>
      <c r="E67" s="9"/>
      <c r="F67" s="9"/>
      <c r="G67" s="9"/>
      <c r="H67" s="9"/>
      <c r="I67" s="9"/>
      <c r="J67" s="9"/>
      <c r="K67" s="9"/>
    </row>
    <row r="68" spans="1:12">
      <c r="A68" s="98">
        <v>5</v>
      </c>
      <c r="B68" s="145" t="s">
        <v>386</v>
      </c>
      <c r="C68" s="98" t="s">
        <v>7</v>
      </c>
      <c r="D68" s="148">
        <f>IF(D59=0,0,IF(D58=0,0,SUM(D62:D64)/(D58/D59)))</f>
        <v>0</v>
      </c>
      <c r="E68" s="148">
        <f t="shared" ref="E68:K68" si="4">IF(E59=0,0,IF(E58=0,0,SUM(E62:E64)/(E58/E59)))</f>
        <v>0</v>
      </c>
      <c r="F68" s="148">
        <f t="shared" si="4"/>
        <v>0</v>
      </c>
      <c r="G68" s="148">
        <f t="shared" si="4"/>
        <v>0</v>
      </c>
      <c r="H68" s="148">
        <f t="shared" si="4"/>
        <v>0</v>
      </c>
      <c r="I68" s="688">
        <f t="shared" si="4"/>
        <v>0</v>
      </c>
      <c r="J68" s="688">
        <f t="shared" si="4"/>
        <v>0</v>
      </c>
      <c r="K68" s="148">
        <f t="shared" si="4"/>
        <v>0</v>
      </c>
      <c r="L68" s="66"/>
    </row>
    <row r="69" spans="1:12"/>
    <row r="70" spans="1:12">
      <c r="B70" s="400"/>
      <c r="K70" s="401"/>
    </row>
    <row r="71" spans="1:12">
      <c r="B71" s="400"/>
      <c r="F71" s="402"/>
      <c r="G71" s="403"/>
      <c r="H71" s="404"/>
      <c r="I71" s="405"/>
      <c r="J71" s="406"/>
      <c r="K71" s="405"/>
    </row>
    <row r="72" spans="1:12" customFormat="1">
      <c r="B72" s="400"/>
      <c r="I72" s="46"/>
      <c r="J72" s="46"/>
      <c r="K72" s="412"/>
    </row>
    <row r="73" spans="1:12">
      <c r="B73" s="400"/>
      <c r="F73" s="402"/>
      <c r="G73" s="331"/>
      <c r="J73" s="406"/>
      <c r="K73" s="401"/>
    </row>
    <row r="74" spans="1:12">
      <c r="B74" s="407"/>
      <c r="K74" s="410"/>
    </row>
    <row r="75" spans="1:12">
      <c r="B75" s="407"/>
      <c r="K75" s="410"/>
    </row>
    <row r="76" spans="1:12">
      <c r="B76" s="407"/>
      <c r="K76" s="410"/>
    </row>
    <row r="77" spans="1:12"/>
    <row r="78" spans="1:12">
      <c r="B78" s="123" t="str">
        <f>'ТИП-ПРОИЗ'!A138</f>
        <v>Ръководител отдел БРП:</v>
      </c>
      <c r="G78" s="408" t="str">
        <f>'[1]Разходи-Произв.'!$E$79</f>
        <v>Изп. директор:</v>
      </c>
      <c r="I78" s="365"/>
      <c r="J78" s="365"/>
    </row>
    <row r="79" spans="1:12">
      <c r="C79" s="409" t="str">
        <f>'ТИП-ПРОИЗ'!B139</f>
        <v>/ Т.Генджев /</v>
      </c>
      <c r="G79" s="182"/>
      <c r="H79" s="182" t="str">
        <f>Разходи!$F$93</f>
        <v xml:space="preserve"> / С.Желев /</v>
      </c>
      <c r="I79" s="365"/>
      <c r="J79" s="365"/>
    </row>
    <row r="80" spans="1:12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</sheetData>
  <mergeCells count="11">
    <mergeCell ref="D4:K4"/>
    <mergeCell ref="B12:K12"/>
    <mergeCell ref="B1:I1"/>
    <mergeCell ref="B2:I2"/>
    <mergeCell ref="B49:K49"/>
    <mergeCell ref="D51:K51"/>
    <mergeCell ref="I14:K14"/>
    <mergeCell ref="D14:H14"/>
    <mergeCell ref="I28:I33"/>
    <mergeCell ref="J28:J33"/>
    <mergeCell ref="K28:K33"/>
  </mergeCells>
  <phoneticPr fontId="28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blackAndWhite="1" horizontalDpi="300" verticalDpi="300" r:id="rId1"/>
  <ignoredErrors>
    <ignoredError sqref="D10 F19:G19 D54 D57:D58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dimension ref="A1:M214"/>
  <sheetViews>
    <sheetView showZeros="0" workbookViewId="0">
      <selection activeCell="C42" sqref="C42"/>
    </sheetView>
  </sheetViews>
  <sheetFormatPr defaultColWidth="0" defaultRowHeight="12.75" customHeight="1" zeroHeight="1"/>
  <cols>
    <col min="1" max="1" width="3.5703125" style="94" customWidth="1"/>
    <col min="2" max="2" width="28.5703125" style="94" customWidth="1"/>
    <col min="3" max="3" width="7.85546875" style="94" customWidth="1"/>
    <col min="4" max="10" width="9.5703125" style="94" customWidth="1"/>
    <col min="11" max="12" width="8.5703125" style="94" customWidth="1"/>
    <col min="13" max="13" width="8.85546875" style="94" customWidth="1"/>
    <col min="14" max="16384" width="8.85546875" style="94" hidden="1"/>
  </cols>
  <sheetData>
    <row r="1" spans="1:12" ht="12.75" customHeight="1">
      <c r="A1" s="93">
        <v>2</v>
      </c>
      <c r="B1" s="839" t="s">
        <v>689</v>
      </c>
      <c r="C1" s="839"/>
      <c r="D1" s="839"/>
      <c r="E1" s="839"/>
      <c r="F1" s="839"/>
      <c r="G1" s="839"/>
      <c r="H1" s="839"/>
      <c r="I1" s="839"/>
      <c r="J1" s="839"/>
      <c r="K1" s="95"/>
      <c r="L1" s="123" t="s">
        <v>690</v>
      </c>
    </row>
    <row r="2" spans="1:12" ht="12.75" customHeight="1">
      <c r="B2" s="839" t="str">
        <f>'ТИП-ПРОИЗ'!B3</f>
        <v>"Топлофикация- Русе" АД</v>
      </c>
      <c r="C2" s="839"/>
      <c r="D2" s="839"/>
      <c r="E2" s="839"/>
      <c r="F2" s="839"/>
      <c r="G2" s="839"/>
      <c r="H2" s="839"/>
      <c r="I2" s="839"/>
      <c r="J2" s="839"/>
      <c r="K2" s="95"/>
      <c r="L2" s="95"/>
    </row>
    <row r="3" spans="1:12" ht="12.75" customHeight="1"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</row>
    <row r="4" spans="1:12" ht="12.75" customHeight="1">
      <c r="B4" s="771" t="s">
        <v>559</v>
      </c>
      <c r="C4" s="771"/>
      <c r="D4" s="771"/>
      <c r="E4" s="771"/>
      <c r="F4" s="771"/>
      <c r="G4" s="771"/>
      <c r="H4" s="771"/>
      <c r="I4" s="771"/>
      <c r="J4" s="771"/>
      <c r="K4" s="95"/>
      <c r="L4" s="95"/>
    </row>
    <row r="5" spans="1:12"/>
    <row r="6" spans="1:12">
      <c r="A6" s="840">
        <f>'ТИП-ПРОИЗ'!$B$5</f>
        <v>7.2023000000000001</v>
      </c>
      <c r="B6" s="840"/>
      <c r="C6" s="840"/>
      <c r="D6" s="838" t="s">
        <v>380</v>
      </c>
      <c r="E6" s="838"/>
      <c r="F6" s="838"/>
      <c r="G6" s="838"/>
      <c r="H6" s="838"/>
      <c r="I6" s="838"/>
      <c r="J6" s="838"/>
      <c r="K6" s="838"/>
      <c r="L6" s="838"/>
    </row>
    <row r="7" spans="1:12">
      <c r="A7" s="132">
        <v>1</v>
      </c>
      <c r="B7" s="133" t="s">
        <v>254</v>
      </c>
      <c r="C7" s="134" t="s">
        <v>378</v>
      </c>
      <c r="D7" s="93" t="s">
        <v>152</v>
      </c>
      <c r="E7" s="132" t="s">
        <v>165</v>
      </c>
      <c r="F7" s="132" t="s">
        <v>166</v>
      </c>
      <c r="G7" s="132" t="s">
        <v>167</v>
      </c>
      <c r="H7" s="132" t="s">
        <v>209</v>
      </c>
      <c r="I7" s="132" t="s">
        <v>210</v>
      </c>
      <c r="J7" s="132" t="s">
        <v>211</v>
      </c>
      <c r="K7" s="132" t="s">
        <v>379</v>
      </c>
      <c r="L7" s="132" t="s">
        <v>569</v>
      </c>
    </row>
    <row r="8" spans="1:12">
      <c r="A8" s="135" t="s">
        <v>255</v>
      </c>
      <c r="B8" s="136">
        <f>'ТИП-ПРОИЗ'!E6</f>
        <v>2022.0000000000039</v>
      </c>
      <c r="C8" s="135" t="s">
        <v>377</v>
      </c>
      <c r="D8" s="137">
        <f>SUM(E8:K8)</f>
        <v>0</v>
      </c>
      <c r="E8" s="55"/>
      <c r="F8" s="55"/>
      <c r="G8" s="55"/>
      <c r="H8" s="55"/>
      <c r="I8" s="55"/>
      <c r="J8" s="55"/>
      <c r="K8" s="55"/>
      <c r="L8" s="55"/>
    </row>
    <row r="9" spans="1:12">
      <c r="A9" s="135" t="s">
        <v>256</v>
      </c>
      <c r="B9" s="138" t="s">
        <v>313</v>
      </c>
      <c r="C9" s="135" t="s">
        <v>240</v>
      </c>
      <c r="D9" s="137">
        <f>SUM(E9:K9)</f>
        <v>0</v>
      </c>
      <c r="E9" s="44"/>
      <c r="F9" s="44"/>
      <c r="G9" s="44"/>
      <c r="H9" s="44"/>
      <c r="I9" s="44"/>
      <c r="J9" s="44"/>
      <c r="K9" s="44"/>
      <c r="L9" s="44"/>
    </row>
    <row r="10" spans="1:12">
      <c r="A10" s="135" t="s">
        <v>257</v>
      </c>
      <c r="B10" s="139" t="s">
        <v>376</v>
      </c>
      <c r="C10" s="135" t="s">
        <v>7</v>
      </c>
      <c r="D10" s="140">
        <f>IF(D9=0,0,SUMPRODUCT(E9:K9,E10:K10)/D9)</f>
        <v>0</v>
      </c>
      <c r="E10" s="45"/>
      <c r="F10" s="45"/>
      <c r="G10" s="45"/>
      <c r="H10" s="45"/>
      <c r="I10" s="45"/>
      <c r="J10" s="45"/>
      <c r="K10" s="45"/>
      <c r="L10" s="45"/>
    </row>
    <row r="11" spans="1:12"/>
    <row r="12" spans="1:12">
      <c r="A12" s="837">
        <f>'ТИП-ПРОИЗ'!E6</f>
        <v>2022.0000000000039</v>
      </c>
      <c r="B12" s="837"/>
      <c r="C12" s="837"/>
      <c r="D12" s="838" t="s">
        <v>679</v>
      </c>
      <c r="E12" s="838"/>
      <c r="F12" s="838"/>
      <c r="G12" s="838"/>
      <c r="H12" s="838"/>
      <c r="I12" s="838"/>
      <c r="J12" s="838"/>
      <c r="K12" s="838"/>
      <c r="L12" s="838"/>
    </row>
    <row r="13" spans="1:12">
      <c r="A13" s="132">
        <v>1</v>
      </c>
      <c r="B13" s="133" t="s">
        <v>254</v>
      </c>
      <c r="C13" s="134" t="s">
        <v>378</v>
      </c>
      <c r="D13" s="93" t="s">
        <v>152</v>
      </c>
      <c r="E13" s="132" t="s">
        <v>165</v>
      </c>
      <c r="F13" s="132" t="s">
        <v>166</v>
      </c>
      <c r="G13" s="132" t="s">
        <v>167</v>
      </c>
      <c r="H13" s="132" t="s">
        <v>209</v>
      </c>
      <c r="I13" s="132" t="s">
        <v>210</v>
      </c>
      <c r="J13" s="132" t="s">
        <v>211</v>
      </c>
      <c r="K13" s="132" t="s">
        <v>379</v>
      </c>
      <c r="L13" s="132" t="s">
        <v>569</v>
      </c>
    </row>
    <row r="14" spans="1:12">
      <c r="A14" s="135" t="s">
        <v>255</v>
      </c>
      <c r="B14" s="138" t="s">
        <v>680</v>
      </c>
      <c r="C14" s="135" t="s">
        <v>681</v>
      </c>
      <c r="D14" s="418"/>
      <c r="E14" s="43"/>
      <c r="F14" s="43"/>
      <c r="G14" s="43"/>
      <c r="H14" s="43"/>
      <c r="I14" s="43"/>
      <c r="J14" s="43"/>
      <c r="K14" s="43"/>
      <c r="L14" s="43"/>
    </row>
    <row r="15" spans="1:12">
      <c r="A15" s="135" t="s">
        <v>256</v>
      </c>
      <c r="B15" s="138" t="s">
        <v>682</v>
      </c>
      <c r="C15" s="135" t="s">
        <v>70</v>
      </c>
      <c r="D15" s="137">
        <f>SUM(E15:K15)</f>
        <v>0</v>
      </c>
      <c r="E15" s="44"/>
      <c r="F15" s="44"/>
      <c r="G15" s="44"/>
      <c r="H15" s="44"/>
      <c r="I15" s="44"/>
      <c r="J15" s="44"/>
      <c r="K15" s="44"/>
      <c r="L15" s="44"/>
    </row>
    <row r="16" spans="1:12">
      <c r="A16" s="135" t="s">
        <v>257</v>
      </c>
      <c r="B16" s="139" t="s">
        <v>243</v>
      </c>
      <c r="C16" s="135" t="s">
        <v>7</v>
      </c>
      <c r="D16" s="140">
        <f>IF(D15=0,0,SUMPRODUCT(E15:K15,E16:K16)/D15)</f>
        <v>0</v>
      </c>
      <c r="E16" s="45"/>
      <c r="F16" s="45"/>
      <c r="G16" s="45"/>
      <c r="H16" s="45"/>
      <c r="I16" s="45"/>
      <c r="J16" s="45"/>
      <c r="K16" s="45"/>
      <c r="L16" s="45"/>
    </row>
    <row r="17" spans="1:12"/>
    <row r="18" spans="1:12" ht="12.75" customHeight="1">
      <c r="B18" s="839" t="s">
        <v>560</v>
      </c>
      <c r="C18" s="839"/>
      <c r="D18" s="839"/>
      <c r="E18" s="839"/>
      <c r="F18" s="839"/>
      <c r="G18" s="839"/>
      <c r="H18" s="839"/>
      <c r="I18" s="839"/>
      <c r="J18" s="839"/>
      <c r="K18" s="420"/>
      <c r="L18" s="420"/>
    </row>
    <row r="19" spans="1:12"/>
    <row r="20" spans="1:12">
      <c r="A20" s="840">
        <f>'ТИП-ПРОИЗ'!$B$5</f>
        <v>7.2023000000000001</v>
      </c>
      <c r="B20" s="840"/>
      <c r="C20" s="840"/>
      <c r="D20" s="838" t="s">
        <v>555</v>
      </c>
      <c r="E20" s="838"/>
      <c r="F20" s="838"/>
      <c r="G20" s="838"/>
      <c r="H20" s="838"/>
      <c r="I20" s="838"/>
      <c r="J20" s="838"/>
      <c r="K20" s="838"/>
      <c r="L20" s="838"/>
    </row>
    <row r="21" spans="1:12">
      <c r="A21" s="132">
        <v>2</v>
      </c>
      <c r="B21" s="133" t="s">
        <v>568</v>
      </c>
      <c r="C21" s="134" t="s">
        <v>378</v>
      </c>
      <c r="D21" s="93" t="s">
        <v>152</v>
      </c>
      <c r="E21" s="132" t="s">
        <v>561</v>
      </c>
      <c r="F21" s="132" t="s">
        <v>562</v>
      </c>
      <c r="G21" s="132" t="s">
        <v>563</v>
      </c>
      <c r="H21" s="132" t="s">
        <v>564</v>
      </c>
      <c r="I21" s="132" t="s">
        <v>565</v>
      </c>
      <c r="J21" s="132" t="s">
        <v>566</v>
      </c>
      <c r="K21" s="132" t="s">
        <v>567</v>
      </c>
      <c r="L21" s="132" t="s">
        <v>570</v>
      </c>
    </row>
    <row r="22" spans="1:12">
      <c r="A22" s="135" t="s">
        <v>271</v>
      </c>
      <c r="B22" s="136">
        <f>B8</f>
        <v>2022.0000000000039</v>
      </c>
      <c r="C22" s="135" t="s">
        <v>377</v>
      </c>
      <c r="D22" s="137">
        <f>SUM(E22:K22)</f>
        <v>0</v>
      </c>
      <c r="E22" s="55"/>
      <c r="F22" s="55"/>
      <c r="G22" s="55"/>
      <c r="H22" s="55"/>
      <c r="I22" s="55"/>
      <c r="J22" s="55"/>
      <c r="K22" s="55"/>
      <c r="L22" s="55"/>
    </row>
    <row r="23" spans="1:12">
      <c r="A23" s="135" t="s">
        <v>272</v>
      </c>
      <c r="B23" s="141" t="s">
        <v>556</v>
      </c>
      <c r="C23" s="135" t="s">
        <v>162</v>
      </c>
      <c r="D23" s="137">
        <f>SUM(E23:K23)</f>
        <v>0</v>
      </c>
      <c r="E23" s="55"/>
      <c r="F23" s="55"/>
      <c r="G23" s="55"/>
      <c r="H23" s="55"/>
      <c r="I23" s="55"/>
      <c r="J23" s="55"/>
      <c r="K23" s="55"/>
      <c r="L23" s="55"/>
    </row>
    <row r="24" spans="1:12">
      <c r="A24" s="135" t="s">
        <v>275</v>
      </c>
      <c r="B24" s="141" t="s">
        <v>557</v>
      </c>
      <c r="C24" s="135" t="s">
        <v>558</v>
      </c>
      <c r="D24" s="137"/>
      <c r="E24" s="55"/>
      <c r="F24" s="55"/>
      <c r="G24" s="55"/>
      <c r="H24" s="55"/>
      <c r="I24" s="55"/>
      <c r="J24" s="55"/>
      <c r="K24" s="55"/>
      <c r="L24" s="55"/>
    </row>
    <row r="25" spans="1:12">
      <c r="A25" s="135" t="s">
        <v>273</v>
      </c>
      <c r="B25" s="138" t="s">
        <v>313</v>
      </c>
      <c r="C25" s="135" t="s">
        <v>240</v>
      </c>
      <c r="D25" s="137">
        <f>SUM(E25:K25)</f>
        <v>0</v>
      </c>
      <c r="E25" s="44"/>
      <c r="F25" s="44"/>
      <c r="G25" s="44"/>
      <c r="H25" s="44"/>
      <c r="I25" s="44"/>
      <c r="J25" s="44"/>
      <c r="K25" s="44"/>
      <c r="L25" s="44"/>
    </row>
    <row r="26" spans="1:12">
      <c r="A26" s="135" t="s">
        <v>274</v>
      </c>
      <c r="B26" s="139" t="s">
        <v>376</v>
      </c>
      <c r="C26" s="135" t="s">
        <v>7</v>
      </c>
      <c r="D26" s="140">
        <f>IF(D25=0,0,SUMPRODUCT(E25:K25,E26:K26)/D25)</f>
        <v>0</v>
      </c>
      <c r="E26" s="45"/>
      <c r="F26" s="45"/>
      <c r="G26" s="45"/>
      <c r="H26" s="45"/>
      <c r="I26" s="45"/>
      <c r="J26" s="45"/>
      <c r="K26" s="45"/>
      <c r="L26" s="45"/>
    </row>
    <row r="27" spans="1:12"/>
    <row r="28" spans="1:12">
      <c r="A28" s="837">
        <f>A12</f>
        <v>2022.0000000000039</v>
      </c>
      <c r="B28" s="837"/>
      <c r="C28" s="837"/>
      <c r="D28" s="838" t="s">
        <v>683</v>
      </c>
      <c r="E28" s="838"/>
      <c r="F28" s="838"/>
      <c r="G28" s="838"/>
      <c r="H28" s="838"/>
      <c r="I28" s="838"/>
      <c r="J28" s="838"/>
      <c r="K28" s="838"/>
      <c r="L28" s="838"/>
    </row>
    <row r="29" spans="1:12">
      <c r="A29" s="132">
        <v>2</v>
      </c>
      <c r="B29" s="133" t="s">
        <v>568</v>
      </c>
      <c r="C29" s="134" t="s">
        <v>378</v>
      </c>
      <c r="D29" s="93" t="s">
        <v>152</v>
      </c>
      <c r="E29" s="132" t="s">
        <v>561</v>
      </c>
      <c r="F29" s="132" t="s">
        <v>562</v>
      </c>
      <c r="G29" s="132" t="s">
        <v>563</v>
      </c>
      <c r="H29" s="132" t="s">
        <v>564</v>
      </c>
      <c r="I29" s="132" t="s">
        <v>565</v>
      </c>
      <c r="J29" s="132" t="s">
        <v>566</v>
      </c>
      <c r="K29" s="132" t="s">
        <v>567</v>
      </c>
      <c r="L29" s="132" t="s">
        <v>570</v>
      </c>
    </row>
    <row r="30" spans="1:12">
      <c r="A30" s="135" t="s">
        <v>271</v>
      </c>
      <c r="B30" s="138" t="s">
        <v>680</v>
      </c>
      <c r="C30" s="135" t="s">
        <v>681</v>
      </c>
      <c r="D30" s="418"/>
      <c r="E30" s="43"/>
      <c r="F30" s="43"/>
      <c r="G30" s="43"/>
      <c r="H30" s="43"/>
      <c r="I30" s="43"/>
      <c r="J30" s="43"/>
      <c r="K30" s="43"/>
      <c r="L30" s="43"/>
    </row>
    <row r="31" spans="1:12">
      <c r="A31" s="135" t="s">
        <v>272</v>
      </c>
      <c r="B31" s="141" t="s">
        <v>686</v>
      </c>
      <c r="C31" s="135" t="s">
        <v>23</v>
      </c>
      <c r="D31" s="137">
        <f>SUM(E31:K31)</f>
        <v>0</v>
      </c>
      <c r="E31" s="43"/>
      <c r="F31" s="43"/>
      <c r="G31" s="43"/>
      <c r="H31" s="43"/>
      <c r="I31" s="43"/>
      <c r="J31" s="43"/>
      <c r="K31" s="43"/>
      <c r="L31" s="43"/>
    </row>
    <row r="32" spans="1:12">
      <c r="A32" s="135" t="s">
        <v>275</v>
      </c>
      <c r="B32" s="141" t="s">
        <v>687</v>
      </c>
      <c r="C32" s="135" t="s">
        <v>162</v>
      </c>
      <c r="D32" s="137">
        <f>IF(D30=0,0,D31/D30)</f>
        <v>0</v>
      </c>
      <c r="E32" s="137">
        <f t="shared" ref="E32:L32" si="0">IF(E30=0,0,E31/E30)</f>
        <v>0</v>
      </c>
      <c r="F32" s="137">
        <f t="shared" si="0"/>
        <v>0</v>
      </c>
      <c r="G32" s="137">
        <f t="shared" si="0"/>
        <v>0</v>
      </c>
      <c r="H32" s="137">
        <f t="shared" si="0"/>
        <v>0</v>
      </c>
      <c r="I32" s="137">
        <f t="shared" si="0"/>
        <v>0</v>
      </c>
      <c r="J32" s="137">
        <f t="shared" si="0"/>
        <v>0</v>
      </c>
      <c r="K32" s="137">
        <f t="shared" si="0"/>
        <v>0</v>
      </c>
      <c r="L32" s="137">
        <f t="shared" si="0"/>
        <v>0</v>
      </c>
    </row>
    <row r="33" spans="1:12">
      <c r="A33" s="135" t="s">
        <v>273</v>
      </c>
      <c r="B33" s="141" t="s">
        <v>685</v>
      </c>
      <c r="C33" s="135" t="s">
        <v>558</v>
      </c>
      <c r="D33" s="137"/>
      <c r="E33" s="55"/>
      <c r="F33" s="55"/>
      <c r="G33" s="55"/>
      <c r="H33" s="55"/>
      <c r="I33" s="55"/>
      <c r="J33" s="55"/>
      <c r="K33" s="55"/>
      <c r="L33" s="55"/>
    </row>
    <row r="34" spans="1:12">
      <c r="A34" s="135" t="s">
        <v>274</v>
      </c>
      <c r="B34" s="138" t="s">
        <v>682</v>
      </c>
      <c r="C34" s="135" t="s">
        <v>70</v>
      </c>
      <c r="D34" s="137">
        <f>SUM(E34:K34)</f>
        <v>0</v>
      </c>
      <c r="E34" s="44"/>
      <c r="F34" s="44"/>
      <c r="G34" s="44"/>
      <c r="H34" s="44"/>
      <c r="I34" s="44"/>
      <c r="J34" s="44"/>
      <c r="K34" s="44"/>
      <c r="L34" s="44"/>
    </row>
    <row r="35" spans="1:12">
      <c r="A35" s="135" t="s">
        <v>684</v>
      </c>
      <c r="B35" s="139" t="s">
        <v>243</v>
      </c>
      <c r="C35" s="135" t="s">
        <v>7</v>
      </c>
      <c r="D35" s="140">
        <f>IF(D34=0,0,SUMPRODUCT(E34:K34,E35:K35)/D34)</f>
        <v>0</v>
      </c>
      <c r="E35" s="45"/>
      <c r="F35" s="45"/>
      <c r="G35" s="45"/>
      <c r="H35" s="45"/>
      <c r="I35" s="45"/>
      <c r="J35" s="45"/>
      <c r="K35" s="45"/>
      <c r="L35" s="45"/>
    </row>
    <row r="36" spans="1:12"/>
    <row r="37" spans="1:12" ht="15.75">
      <c r="B37" s="139" t="s">
        <v>688</v>
      </c>
      <c r="C37" s="135" t="s">
        <v>7</v>
      </c>
      <c r="D37" s="140">
        <f>IF(SUM(D15,D34)=0,0,SUM(D15*D16,D34*D35)/SUM(D15,D34))</f>
        <v>0</v>
      </c>
      <c r="E37" s="419">
        <f>SUM(D37,-F37)</f>
        <v>0</v>
      </c>
      <c r="F37" s="411">
        <f>'ТИП-ПРОИЗ'!E57</f>
        <v>0</v>
      </c>
    </row>
    <row r="38" spans="1:12"/>
    <row r="39" spans="1:12"/>
    <row r="40" spans="1:12">
      <c r="B40" s="123" t="str">
        <f>'ТИП-ПРОИЗ'!A138</f>
        <v>Ръководител отдел БРП:</v>
      </c>
      <c r="G40" s="124" t="str">
        <f>'[1]Разходи-Произв.'!$E$79</f>
        <v>Изп. директор:</v>
      </c>
      <c r="I40" s="125"/>
      <c r="J40" s="125"/>
    </row>
    <row r="41" spans="1:12">
      <c r="A41" s="122"/>
      <c r="C41" s="126" t="str">
        <f>'ТИП-ПРОИЗ'!B139</f>
        <v>/ Т.Генджев /</v>
      </c>
      <c r="G41" s="125"/>
      <c r="H41" s="127" t="str">
        <f>Разходи!$F$93</f>
        <v xml:space="preserve"> / С.Желев /</v>
      </c>
      <c r="I41" s="127"/>
      <c r="J41" s="127"/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t="12.75" hidden="1" customHeight="1"/>
    <row r="100" ht="12.75" hidden="1" customHeight="1"/>
    <row r="101" ht="12.75" hidden="1" customHeight="1"/>
    <row r="102" ht="12.75" hidden="1" customHeight="1"/>
    <row r="103" ht="12.75" hidden="1" customHeight="1"/>
    <row r="104" ht="12.75" hidden="1" customHeight="1"/>
    <row r="105" ht="12.75" hidden="1" customHeight="1"/>
    <row r="106" ht="12.75" hidden="1" customHeight="1"/>
    <row r="107" ht="12.75" hidden="1" customHeight="1"/>
    <row r="108" ht="12.75" hidden="1" customHeight="1"/>
    <row r="109" ht="12.75" hidden="1" customHeight="1"/>
    <row r="110" ht="12.75" hidden="1" customHeight="1"/>
    <row r="111" ht="12.75" hidden="1" customHeight="1"/>
    <row r="112" ht="12.75" hidden="1" customHeight="1"/>
    <row r="113" ht="12.75" hidden="1" customHeight="1"/>
    <row r="114" ht="12.75" hidden="1" customHeight="1"/>
    <row r="115" ht="12.75" hidden="1" customHeight="1"/>
    <row r="116" ht="12.75" hidden="1" customHeight="1"/>
    <row r="117" ht="12.75" hidden="1" customHeight="1"/>
    <row r="118" ht="12.75" hidden="1" customHeight="1"/>
    <row r="119" ht="12.75" hidden="1" customHeight="1"/>
    <row r="120" ht="12.75" hidden="1" customHeight="1"/>
    <row r="121" ht="12.75" hidden="1" customHeight="1"/>
    <row r="122" ht="12.75" hidden="1" customHeight="1"/>
    <row r="123" ht="12.75" hidden="1" customHeight="1"/>
    <row r="124" ht="12.75" hidden="1" customHeight="1"/>
    <row r="125" ht="12.75" hidden="1" customHeight="1"/>
    <row r="126" ht="12.75" hidden="1" customHeight="1"/>
    <row r="127" ht="12.75" hidden="1" customHeight="1"/>
    <row r="128" ht="12.75" hidden="1" customHeight="1"/>
    <row r="129" ht="12.75" hidden="1" customHeight="1"/>
    <row r="130" ht="12.75" hidden="1" customHeight="1"/>
    <row r="131" ht="12.75" hidden="1" customHeight="1"/>
    <row r="132" ht="12.75" hidden="1" customHeight="1"/>
    <row r="133" ht="12.75" hidden="1" customHeight="1"/>
    <row r="134" ht="12.75" hidden="1" customHeight="1"/>
    <row r="135" ht="12.75" hidden="1" customHeight="1"/>
    <row r="136" ht="12.75" hidden="1" customHeight="1"/>
    <row r="137" ht="12.75" hidden="1" customHeight="1"/>
    <row r="138" ht="12.75" hidden="1" customHeight="1"/>
    <row r="139" ht="12.75" hidden="1" customHeight="1"/>
    <row r="140" ht="12.75" hidden="1" customHeight="1"/>
    <row r="141" ht="12.75" hidden="1" customHeight="1"/>
    <row r="142" ht="12.75" hidden="1" customHeight="1"/>
    <row r="143" ht="12.75" hidden="1" customHeight="1"/>
    <row r="144" ht="12.75" hidden="1" customHeight="1"/>
    <row r="145" ht="12.75" hidden="1" customHeight="1"/>
    <row r="146" ht="12.75" hidden="1" customHeight="1"/>
    <row r="147" ht="12.75" hidden="1" customHeight="1"/>
    <row r="148" ht="12.75" hidden="1" customHeight="1"/>
    <row r="149" ht="12.75" hidden="1" customHeight="1"/>
    <row r="150" ht="12.75" hidden="1" customHeight="1"/>
    <row r="151" ht="12.75" hidden="1" customHeight="1"/>
    <row r="152" ht="12.75" hidden="1" customHeight="1"/>
    <row r="153" ht="12.75" hidden="1" customHeight="1"/>
    <row r="154" ht="12.75" hidden="1" customHeight="1"/>
    <row r="155" ht="12.75" hidden="1" customHeight="1"/>
    <row r="156" ht="12.75" hidden="1" customHeight="1"/>
    <row r="157" ht="12.75" hidden="1" customHeight="1"/>
    <row r="158" ht="12.75" hidden="1" customHeight="1"/>
    <row r="159" ht="12.75" hidden="1" customHeight="1"/>
    <row r="160" ht="12.75" hidden="1" customHeight="1"/>
    <row r="161" ht="12.75" hidden="1" customHeight="1"/>
    <row r="162" ht="12.75" hidden="1" customHeight="1"/>
    <row r="163" ht="12.75" hidden="1" customHeight="1"/>
    <row r="164" ht="12.75" hidden="1" customHeight="1"/>
    <row r="165" ht="12.75" hidden="1" customHeight="1"/>
    <row r="166" ht="12.75" hidden="1" customHeight="1"/>
    <row r="167" ht="12.75" hidden="1" customHeight="1"/>
    <row r="168" ht="12.75" hidden="1" customHeight="1"/>
    <row r="169" ht="12.75" hidden="1" customHeight="1"/>
    <row r="170" ht="12.75" hidden="1" customHeight="1"/>
    <row r="171" ht="12.75" hidden="1" customHeight="1"/>
    <row r="172" ht="12.75" hidden="1" customHeight="1"/>
    <row r="173" ht="12.75" hidden="1" customHeight="1"/>
    <row r="174" ht="12.75" hidden="1" customHeight="1"/>
    <row r="175" ht="12.75" hidden="1" customHeight="1"/>
    <row r="176" ht="12.75" hidden="1" customHeight="1"/>
    <row r="177" ht="12.75" hidden="1" customHeight="1"/>
    <row r="178" ht="12.75" hidden="1" customHeight="1"/>
    <row r="179" ht="12.75" hidden="1" customHeight="1"/>
    <row r="180" ht="12.75" hidden="1" customHeight="1"/>
    <row r="181" ht="12.75" hidden="1" customHeight="1"/>
    <row r="182" ht="12.75" hidden="1" customHeight="1"/>
    <row r="183" ht="12.75" hidden="1" customHeight="1"/>
    <row r="184" ht="12.75" hidden="1" customHeight="1"/>
    <row r="185" ht="12.75" hidden="1" customHeight="1"/>
    <row r="186" ht="12.75" hidden="1" customHeight="1"/>
    <row r="187" ht="12.75" hidden="1" customHeight="1"/>
    <row r="188" ht="12.75" hidden="1" customHeight="1"/>
    <row r="189" ht="12.75" hidden="1" customHeight="1"/>
    <row r="190" ht="12.75" hidden="1" customHeight="1"/>
    <row r="191" ht="12.75" hidden="1" customHeight="1"/>
    <row r="192" ht="12.75" hidden="1" customHeight="1"/>
    <row r="193" ht="12.75" hidden="1" customHeight="1"/>
    <row r="194" ht="12.75" hidden="1" customHeight="1"/>
    <row r="195" ht="12.75" hidden="1" customHeight="1"/>
    <row r="196" ht="12.75" hidden="1" customHeight="1"/>
    <row r="197" ht="12.75" hidden="1" customHeight="1"/>
    <row r="198" ht="12.75" hidden="1" customHeight="1"/>
    <row r="199" ht="12.75" hidden="1" customHeight="1"/>
    <row r="200" ht="12.75" hidden="1" customHeight="1"/>
    <row r="201" ht="12.75" hidden="1" customHeight="1"/>
    <row r="202" ht="12.75" hidden="1" customHeight="1"/>
    <row r="203" ht="12.75" hidden="1" customHeight="1"/>
    <row r="204" ht="12.75" hidden="1" customHeight="1"/>
    <row r="205" ht="12.75" hidden="1" customHeight="1"/>
    <row r="206" ht="12.75" hidden="1" customHeight="1"/>
    <row r="207" ht="12.75" hidden="1" customHeight="1"/>
    <row r="208" ht="12.75" hidden="1" customHeight="1"/>
    <row r="209" ht="12.75" hidden="1" customHeight="1"/>
    <row r="210" ht="12.75" hidden="1" customHeight="1"/>
    <row r="211" ht="12.75" hidden="1" customHeight="1"/>
    <row r="212" ht="12.75" hidden="1" customHeight="1"/>
    <row r="213" ht="12.75" hidden="1" customHeight="1"/>
    <row r="214" ht="12.75" hidden="1" customHeight="1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m.s.novakova</cp:lastModifiedBy>
  <cp:lastPrinted>2023-03-30T08:46:54Z</cp:lastPrinted>
  <dcterms:created xsi:type="dcterms:W3CDTF">2002-07-02T13:08:08Z</dcterms:created>
  <dcterms:modified xsi:type="dcterms:W3CDTF">2023-04-07T06:22:54Z</dcterms:modified>
</cp:coreProperties>
</file>